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ajednicko\KOMUNALNO GOSPODARSTVO\PROGRAMI\Proračun za 2025\Izvršenje Programa\Prijedlozi Izvršenja Programa\"/>
    </mc:Choice>
  </mc:AlternateContent>
  <xr:revisionPtr revIDLastSave="0" documentId="13_ncr:1_{182F26BA-AF42-424B-A6A5-914B2FDF50A6}" xr6:coauthVersionLast="47" xr6:coauthVersionMax="47" xr10:uidLastSave="{00000000-0000-0000-0000-000000000000}"/>
  <bookViews>
    <workbookView xWindow="-120" yWindow="-120" windowWidth="38640" windowHeight="21240" xr2:uid="{F0FCFBC7-AEF3-4F17-8447-D6BF33B77B42}"/>
  </bookViews>
  <sheets>
    <sheet name="Program građenja kom in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4" i="1" l="1"/>
  <c r="K127" i="1"/>
  <c r="K71" i="1"/>
  <c r="L77" i="1"/>
  <c r="K83" i="1"/>
  <c r="K89" i="1"/>
  <c r="K95" i="1"/>
  <c r="K101" i="1"/>
  <c r="L108" i="1"/>
  <c r="L107" i="1" s="1"/>
  <c r="K108" i="1"/>
  <c r="K120" i="1"/>
  <c r="L25" i="1"/>
  <c r="L31" i="1"/>
  <c r="K31" i="1"/>
  <c r="K25" i="1"/>
  <c r="K24" i="1" s="1"/>
  <c r="K77" i="1"/>
  <c r="K64" i="1"/>
  <c r="K58" i="1"/>
  <c r="K52" i="1"/>
  <c r="K46" i="1"/>
  <c r="K40" i="1"/>
  <c r="I117" i="1"/>
  <c r="I114" i="1" s="1"/>
  <c r="H92" i="1"/>
  <c r="I49" i="1"/>
  <c r="I46" i="1" s="1"/>
  <c r="C106" i="1"/>
  <c r="C105" i="1"/>
  <c r="C104" i="1"/>
  <c r="C103" i="1"/>
  <c r="C102" i="1"/>
  <c r="J101" i="1"/>
  <c r="I101" i="1"/>
  <c r="H101" i="1"/>
  <c r="G101" i="1"/>
  <c r="F101" i="1"/>
  <c r="E101" i="1"/>
  <c r="D101" i="1"/>
  <c r="G31" i="1"/>
  <c r="H31" i="1"/>
  <c r="H24" i="1" s="1"/>
  <c r="C36" i="1"/>
  <c r="C35" i="1"/>
  <c r="C34" i="1"/>
  <c r="C33" i="1"/>
  <c r="C32" i="1"/>
  <c r="I31" i="1"/>
  <c r="F31" i="1"/>
  <c r="D108" i="1"/>
  <c r="C113" i="1"/>
  <c r="C112" i="1"/>
  <c r="C111" i="1"/>
  <c r="C110" i="1"/>
  <c r="C109" i="1"/>
  <c r="J108" i="1"/>
  <c r="I108" i="1"/>
  <c r="H108" i="1"/>
  <c r="G108" i="1"/>
  <c r="F108" i="1"/>
  <c r="E108" i="1"/>
  <c r="H46" i="1"/>
  <c r="G137" i="1"/>
  <c r="C123" i="1"/>
  <c r="C121" i="1"/>
  <c r="C122" i="1"/>
  <c r="H120" i="1"/>
  <c r="G120" i="1"/>
  <c r="D120" i="1"/>
  <c r="E120" i="1"/>
  <c r="F120" i="1"/>
  <c r="C125" i="1"/>
  <c r="C124" i="1"/>
  <c r="K70" i="1" l="1"/>
  <c r="K126" i="1"/>
  <c r="K133" i="1"/>
  <c r="K114" i="1"/>
  <c r="K39" i="1"/>
  <c r="C101" i="1"/>
  <c r="L101" i="1" s="1"/>
  <c r="C31" i="1"/>
  <c r="C49" i="1"/>
  <c r="I120" i="1"/>
  <c r="I107" i="1" s="1"/>
  <c r="C108" i="1"/>
  <c r="C120" i="1"/>
  <c r="L120" i="1" s="1"/>
  <c r="L116" i="1" s="1"/>
  <c r="L115" i="1" s="1"/>
  <c r="K38" i="1" l="1"/>
  <c r="K141" i="1" s="1"/>
  <c r="K107" i="1"/>
  <c r="I25" i="1"/>
  <c r="I24" i="1" s="1"/>
  <c r="C28" i="1"/>
  <c r="J40" i="1"/>
  <c r="I40" i="1"/>
  <c r="H40" i="1"/>
  <c r="G40" i="1"/>
  <c r="F40" i="1"/>
  <c r="E40" i="1"/>
  <c r="D40" i="1"/>
  <c r="C30" i="1"/>
  <c r="C29" i="1"/>
  <c r="C41" i="1"/>
  <c r="D134" i="1"/>
  <c r="D133" i="1" s="1"/>
  <c r="E134" i="1"/>
  <c r="E133" i="1" s="1"/>
  <c r="F134" i="1"/>
  <c r="F133" i="1" s="1"/>
  <c r="G134" i="1"/>
  <c r="G133" i="1" s="1"/>
  <c r="H134" i="1"/>
  <c r="H133" i="1" s="1"/>
  <c r="I134" i="1"/>
  <c r="I133" i="1" s="1"/>
  <c r="J134" i="1"/>
  <c r="J133" i="1" s="1"/>
  <c r="J120" i="1" s="1"/>
  <c r="D127" i="1"/>
  <c r="D126" i="1" s="1"/>
  <c r="E127" i="1"/>
  <c r="E126" i="1" s="1"/>
  <c r="F127" i="1"/>
  <c r="F126" i="1" s="1"/>
  <c r="G127" i="1"/>
  <c r="G126" i="1" s="1"/>
  <c r="H127" i="1"/>
  <c r="H126" i="1" s="1"/>
  <c r="I127" i="1"/>
  <c r="I126" i="1" s="1"/>
  <c r="J127" i="1"/>
  <c r="J126" i="1" s="1"/>
  <c r="D114" i="1"/>
  <c r="D107" i="1" s="1"/>
  <c r="E114" i="1"/>
  <c r="E107" i="1" s="1"/>
  <c r="F114" i="1"/>
  <c r="F107" i="1" s="1"/>
  <c r="G114" i="1"/>
  <c r="G107" i="1" s="1"/>
  <c r="H114" i="1"/>
  <c r="H107" i="1" s="1"/>
  <c r="J114" i="1"/>
  <c r="D95" i="1"/>
  <c r="E95" i="1"/>
  <c r="F95" i="1"/>
  <c r="G95" i="1"/>
  <c r="H95" i="1"/>
  <c r="I95" i="1"/>
  <c r="J95" i="1"/>
  <c r="D89" i="1"/>
  <c r="E89" i="1"/>
  <c r="F89" i="1"/>
  <c r="G89" i="1"/>
  <c r="H89" i="1"/>
  <c r="I89" i="1"/>
  <c r="J89" i="1"/>
  <c r="D83" i="1"/>
  <c r="E83" i="1"/>
  <c r="F83" i="1"/>
  <c r="G83" i="1"/>
  <c r="H83" i="1"/>
  <c r="I83" i="1"/>
  <c r="J83" i="1"/>
  <c r="D77" i="1"/>
  <c r="E77" i="1"/>
  <c r="F77" i="1"/>
  <c r="G77" i="1"/>
  <c r="H77" i="1"/>
  <c r="I77" i="1"/>
  <c r="J77" i="1"/>
  <c r="D71" i="1"/>
  <c r="E71" i="1"/>
  <c r="F71" i="1"/>
  <c r="G71" i="1"/>
  <c r="H71" i="1"/>
  <c r="I71" i="1"/>
  <c r="J71" i="1"/>
  <c r="D64" i="1"/>
  <c r="E64" i="1"/>
  <c r="F64" i="1"/>
  <c r="G64" i="1"/>
  <c r="H64" i="1"/>
  <c r="I64" i="1"/>
  <c r="J64" i="1"/>
  <c r="D58" i="1"/>
  <c r="E58" i="1"/>
  <c r="F58" i="1"/>
  <c r="G58" i="1"/>
  <c r="H58" i="1"/>
  <c r="I58" i="1"/>
  <c r="J58" i="1"/>
  <c r="D52" i="1"/>
  <c r="E52" i="1"/>
  <c r="F52" i="1"/>
  <c r="G52" i="1"/>
  <c r="H52" i="1"/>
  <c r="I52" i="1"/>
  <c r="J52" i="1"/>
  <c r="D46" i="1"/>
  <c r="E46" i="1"/>
  <c r="F46" i="1"/>
  <c r="G46" i="1"/>
  <c r="J46" i="1"/>
  <c r="J31" i="1"/>
  <c r="C94" i="1"/>
  <c r="C93" i="1"/>
  <c r="C92" i="1"/>
  <c r="C91" i="1"/>
  <c r="C90" i="1"/>
  <c r="C115" i="1"/>
  <c r="C116" i="1"/>
  <c r="C117" i="1"/>
  <c r="C118" i="1"/>
  <c r="C119" i="1"/>
  <c r="C84" i="1"/>
  <c r="C85" i="1"/>
  <c r="C86" i="1"/>
  <c r="C87" i="1"/>
  <c r="C88" i="1"/>
  <c r="C63" i="1"/>
  <c r="C62" i="1"/>
  <c r="C61" i="1"/>
  <c r="C60" i="1"/>
  <c r="C59" i="1"/>
  <c r="D39" i="1" l="1"/>
  <c r="E39" i="1"/>
  <c r="F39" i="1"/>
  <c r="G39" i="1"/>
  <c r="H39" i="1"/>
  <c r="J107" i="1"/>
  <c r="I39" i="1"/>
  <c r="J39" i="1"/>
  <c r="H70" i="1"/>
  <c r="E70" i="1"/>
  <c r="I70" i="1"/>
  <c r="C83" i="1"/>
  <c r="L83" i="1" s="1"/>
  <c r="C114" i="1"/>
  <c r="G70" i="1"/>
  <c r="C89" i="1"/>
  <c r="L89" i="1" s="1"/>
  <c r="C58" i="1"/>
  <c r="L58" i="1" s="1"/>
  <c r="J70" i="1"/>
  <c r="D70" i="1"/>
  <c r="F70" i="1"/>
  <c r="F25" i="1"/>
  <c r="F24" i="1" s="1"/>
  <c r="H25" i="1"/>
  <c r="C100" i="1"/>
  <c r="C99" i="1"/>
  <c r="C98" i="1"/>
  <c r="C97" i="1"/>
  <c r="C96" i="1"/>
  <c r="C107" i="1" l="1"/>
  <c r="L114" i="1"/>
  <c r="E38" i="1"/>
  <c r="J38" i="1"/>
  <c r="I38" i="1"/>
  <c r="I141" i="1" s="1"/>
  <c r="G38" i="1"/>
  <c r="D38" i="1"/>
  <c r="E25" i="1"/>
  <c r="E24" i="1" s="1"/>
  <c r="E141" i="1" s="1"/>
  <c r="F38" i="1"/>
  <c r="F141" i="1" s="1"/>
  <c r="J25" i="1"/>
  <c r="J24" i="1" s="1"/>
  <c r="G25" i="1"/>
  <c r="G24" i="1" s="1"/>
  <c r="H38" i="1"/>
  <c r="H141" i="1" s="1"/>
  <c r="C95" i="1"/>
  <c r="L95" i="1" s="1"/>
  <c r="C69" i="1"/>
  <c r="C68" i="1"/>
  <c r="C67" i="1"/>
  <c r="C66" i="1"/>
  <c r="C65" i="1"/>
  <c r="J141" i="1" l="1"/>
  <c r="G141" i="1"/>
  <c r="D25" i="1"/>
  <c r="D24" i="1" s="1"/>
  <c r="D141" i="1" s="1"/>
  <c r="C64" i="1"/>
  <c r="L64" i="1" s="1"/>
  <c r="C26" i="1"/>
  <c r="C27" i="1"/>
  <c r="C139" i="1"/>
  <c r="C138" i="1"/>
  <c r="C137" i="1"/>
  <c r="C136" i="1"/>
  <c r="C135" i="1"/>
  <c r="C130" i="1"/>
  <c r="C132" i="1"/>
  <c r="C131" i="1"/>
  <c r="C129" i="1"/>
  <c r="C128" i="1"/>
  <c r="C51" i="1"/>
  <c r="C48" i="1"/>
  <c r="C47" i="1"/>
  <c r="C79" i="1"/>
  <c r="C80" i="1"/>
  <c r="C81" i="1"/>
  <c r="C82" i="1"/>
  <c r="C78" i="1"/>
  <c r="C73" i="1"/>
  <c r="C74" i="1"/>
  <c r="C75" i="1"/>
  <c r="C76" i="1"/>
  <c r="C72" i="1"/>
  <c r="C42" i="1"/>
  <c r="C43" i="1"/>
  <c r="C44" i="1"/>
  <c r="C45" i="1"/>
  <c r="C54" i="1"/>
  <c r="C55" i="1"/>
  <c r="C56" i="1"/>
  <c r="C57" i="1"/>
  <c r="C53" i="1"/>
  <c r="C46" i="1" l="1"/>
  <c r="L46" i="1" s="1"/>
  <c r="C25" i="1"/>
  <c r="C24" i="1" s="1"/>
  <c r="L24" i="1" s="1"/>
  <c r="C40" i="1"/>
  <c r="C71" i="1"/>
  <c r="L71" i="1" s="1"/>
  <c r="C127" i="1"/>
  <c r="C77" i="1"/>
  <c r="C52" i="1"/>
  <c r="L52" i="1" s="1"/>
  <c r="C134" i="1"/>
  <c r="C126" i="1" l="1"/>
  <c r="L126" i="1" s="1"/>
  <c r="L127" i="1"/>
  <c r="C133" i="1"/>
  <c r="L133" i="1" s="1"/>
  <c r="L134" i="1"/>
  <c r="C39" i="1"/>
  <c r="C70" i="1"/>
  <c r="L70" i="1" s="1"/>
  <c r="C38" i="1" l="1"/>
  <c r="L38" i="1" s="1"/>
  <c r="L39" i="1"/>
  <c r="C141" i="1"/>
  <c r="L141" i="1" s="1"/>
</calcChain>
</file>

<file path=xl/sharedStrings.xml><?xml version="1.0" encoding="utf-8"?>
<sst xmlns="http://schemas.openxmlformats.org/spreadsheetml/2006/main" count="176" uniqueCount="91">
  <si>
    <t>REPUBLIKA HRVATSKA</t>
  </si>
  <si>
    <t>KRAPINSKO – ZAGORSKA ŽUPANIJA</t>
  </si>
  <si>
    <t>GRAD ZLATAR</t>
  </si>
  <si>
    <t>GRADSKO VIJEĆE</t>
  </si>
  <si>
    <t>Članak 1.</t>
  </si>
  <si>
    <t xml:space="preserve">Red. br. </t>
  </si>
  <si>
    <t>Naziv projekta / Vrsta troškova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</si>
  <si>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</si>
  <si>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</si>
  <si>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</si>
  <si>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</si>
  <si>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</si>
  <si>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</si>
  <si>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</si>
  <si>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2.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</si>
  <si>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</si>
  <si>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</si>
  <si>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</si>
  <si>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</si>
  <si>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</si>
  <si>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Asfaltiranje NC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</si>
  <si>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</si>
  <si>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</si>
  <si>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</si>
  <si>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</si>
  <si>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</si>
  <si>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</si>
  <si>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</si>
  <si>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>4.1.4.</t>
  </si>
  <si>
    <t>Izgradnja šumske ceste Jakopići - Črne mlake</t>
  </si>
  <si>
    <t>PREDSJEDNICA</t>
  </si>
  <si>
    <t>Danijela Findak</t>
  </si>
  <si>
    <t>Komunana naknada (EUR)</t>
  </si>
  <si>
    <t>Komunalni doprnos (EUR)</t>
  </si>
  <si>
    <t>Procjena troškova (EUR)</t>
  </si>
  <si>
    <t>Naknada za koncesiju (EUR)</t>
  </si>
  <si>
    <t>Proračun Grada Zlatara (EUR)</t>
  </si>
  <si>
    <t>Fondovi EU (EUR)</t>
  </si>
  <si>
    <t>Ugovori, naknade i drugi izvori propisani posebnim zakonom (EUR)</t>
  </si>
  <si>
    <t xml:space="preserve">4.3.  </t>
  </si>
  <si>
    <t>4.3.1.</t>
  </si>
  <si>
    <t>Izgradnja šumske ceste Juranščina-Belecgrad</t>
  </si>
  <si>
    <t>Javna rasvjeta</t>
  </si>
  <si>
    <t>Dogradnja sustava javne rasvjete</t>
  </si>
  <si>
    <t>Nerazvrstavne ceste</t>
  </si>
  <si>
    <t>Javne površine</t>
  </si>
  <si>
    <t>Groblja</t>
  </si>
  <si>
    <t>Uređenje groblja</t>
  </si>
  <si>
    <t>4.2.3.</t>
  </si>
  <si>
    <t xml:space="preserve">4.4.  </t>
  </si>
  <si>
    <t xml:space="preserve">4.5.  </t>
  </si>
  <si>
    <t>4.4.1.</t>
  </si>
  <si>
    <t>4.5.1.</t>
  </si>
  <si>
    <t>PRIJEDLOG</t>
  </si>
  <si>
    <t>5.</t>
  </si>
  <si>
    <t>Druga pitanja određena Zakonom o komunalnom gospodarstvu i posebnim zakonom</t>
  </si>
  <si>
    <t>UKUPNO</t>
  </si>
  <si>
    <t>Građevine komunalne infrastrukture koje će se graditi u uređenim dijelovima građevinskog područja</t>
  </si>
  <si>
    <t>4.2.4.</t>
  </si>
  <si>
    <t>4.1.5.</t>
  </si>
  <si>
    <t>Uređenje Trga slobode</t>
  </si>
  <si>
    <t>4.2.5.</t>
  </si>
  <si>
    <t>KLASA: 363-01/24-01/28</t>
  </si>
  <si>
    <t>Uređenje dječjeg igrališta i vježbališta</t>
  </si>
  <si>
    <t>Građevine i uređaji javne namjene</t>
  </si>
  <si>
    <t>Zlatar, ________________</t>
  </si>
  <si>
    <t>Donacije (EUR)</t>
  </si>
  <si>
    <t>Izgradnja i sanacija mostova na području Grada</t>
  </si>
  <si>
    <t>Sanacija klizišta na NC na području Grada</t>
  </si>
  <si>
    <t>Uređenje Sokolane</t>
  </si>
  <si>
    <t>Poboljšanje energ. učinkovitosti poslovne zgrade</t>
  </si>
  <si>
    <t>4.3.2.</t>
  </si>
  <si>
    <t>4.3.3.</t>
  </si>
  <si>
    <t>4.2.6.</t>
  </si>
  <si>
    <t>Uređenje nogostupa u Ul. K.P. Krešimira</t>
  </si>
  <si>
    <t>Uređenje nogostupa na području Zlatara</t>
  </si>
  <si>
    <t>Rekonstrukcija i dog. Dječjeg vrtića u Zlataru</t>
  </si>
  <si>
    <t xml:space="preserve">2.3.  </t>
  </si>
  <si>
    <t>Izgradnja područnog dječjeg vrtića</t>
  </si>
  <si>
    <t>Uređenje zelene tržnice</t>
  </si>
  <si>
    <t>Vodovod i odvodnja na području Grada</t>
  </si>
  <si>
    <t>Izvršenje (EUR)</t>
  </si>
  <si>
    <t>Indeks</t>
  </si>
  <si>
    <t>Izvješće o izvršenju Programa</t>
  </si>
  <si>
    <t xml:space="preserve"> građenja komunalne infrastrukture u Gradu Zlataru za 2025. godinu</t>
  </si>
  <si>
    <t>Ovo Izvješće temelji se na Godišnjem izvještaju o izvršenju Proračuna Grada Zlatara za 2025. godinu i objavit će se u "Službenom glasniku Krapinsko-zagorske županije".</t>
  </si>
  <si>
    <t>Članak 2.</t>
  </si>
  <si>
    <t>Na temelju članka 71. stavka 1.  Zakona o komunalnom gospodarstvu ("Narodne novine" broj 68/18, 110/18,  32/20, 145/24) i članka 27. Statuta Grada Zlatara („Službeni glasnik Krapinsko-zagorske županije“ broj 36A/13, 9/18, 9/20, 17A/21, 51/25), Gradsko vijeće Grada Zlatara na __. sjednici održanoj ___ 2026. godine, donijelo je</t>
  </si>
  <si>
    <t>URBROJ: 2140-07-01-26-8</t>
  </si>
  <si>
    <t>Program građenja komunalne infrastrukture u Gradu Zlataru za 2025. godinu ("Službeni glasnik Krapisnko-zagorske županije" broj 46/24, 44/25, 63/25) izvršen je u 2025. godini kako slijedi:</t>
  </si>
  <si>
    <t xml:space="preserve">Kupnja zemljišta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</si>
</sst>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10" fontId="2" fillId="2" borderId="1" xfId="0" applyNumberFormat="1" applyFont="1" applyFill="1" applyBorder="1"/>
    <xf numFmtId="10" fontId="2" fillId="0" borderId="1" xfId="0" applyNumberFormat="1" applyFont="1" applyBorder="1"/>
    <xf numFmtId="10" fontId="3" fillId="0" borderId="1" xfId="0" applyNumberFormat="1" applyFont="1" applyBorder="1"/>
    <xf numFmtId="10" fontId="2" fillId="3" borderId="1" xfId="0" applyNumberFormat="1" applyFont="1" applyFill="1" applyBorder="1"/>
    <xf numFmtId="10" fontId="2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4" fontId="3" fillId="4" borderId="1" xfId="0" applyNumberFormat="1" applyFont="1" applyFill="1" applyBorder="1"/>
    <xf numFmtId="10" fontId="3" fillId="4" borderId="1" xfId="0" applyNumberFormat="1" applyFont="1" applyFill="1" applyBorder="1"/>
    <xf numFmtId="4" fontId="2" fillId="4" borderId="1" xfId="0" applyNumberFormat="1" applyFont="1" applyFill="1" applyBorder="1"/>
    <xf numFmtId="10" fontId="2" fillId="4" borderId="1" xfId="0" applyNumberFormat="1" applyFont="1" applyFill="1" applyBorder="1"/>
    <xf numFmtId="2" fontId="1" fillId="2" borderId="1" xfId="0" applyNumberFormat="1" applyFont="1" applyFill="1" applyBorder="1"/>
    <xf numFmtId="10" fontId="1" fillId="2" borderId="1" xfId="0" applyNumberFormat="1" applyFont="1" applyFill="1" applyBorder="1"/>
    <xf numFmtId="10" fontId="2" fillId="0" borderId="4" xfId="0" applyNumberFormat="1" applyFont="1" applyBorder="1"/>
    <xf numFmtId="4" fontId="1" fillId="2" borderId="1" xfId="0" applyNumberFormat="1" applyFont="1" applyFill="1" applyBorder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1358900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950" y="104775"/>
          <a:ext cx="5969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P149"/>
  <sheetViews>
    <sheetView tabSelected="1" zoomScale="150" zoomScaleNormal="150" workbookViewId="0">
      <selection activeCell="C9" sqref="C9"/>
    </sheetView>
  </sheetViews>
  <sheetFormatPr defaultRowHeight="15" x14ac:dyDescent="0.25"/>
  <cols>
    <col min="1" max="1" width="7.28515625" style="2" customWidth="1"/>
    <col min="2" max="2" width="38.7109375" customWidth="1"/>
    <col min="3" max="4" width="15.7109375" customWidth="1"/>
    <col min="5" max="5" width="11.7109375" customWidth="1"/>
    <col min="6" max="6" width="11.85546875" customWidth="1"/>
    <col min="7" max="9" width="15.7109375" customWidth="1"/>
    <col min="10" max="10" width="13" customWidth="1"/>
    <col min="11" max="11" width="12.85546875" customWidth="1"/>
    <col min="12" max="12" width="12.7109375" bestFit="1" customWidth="1"/>
    <col min="16" max="16" width="12.7109375" bestFit="1" customWidth="1"/>
  </cols>
  <sheetData>
    <row r="1" spans="1:12" ht="15.75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 t="s">
        <v>53</v>
      </c>
    </row>
    <row r="2" spans="1:12" ht="15.75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2" ht="15.75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</row>
    <row r="4" spans="1:12" ht="15.75" x14ac:dyDescent="0.25">
      <c r="A4" s="24"/>
      <c r="B4" s="25"/>
      <c r="C4" s="25"/>
      <c r="D4" s="25"/>
      <c r="E4" s="25"/>
      <c r="F4" s="25"/>
      <c r="G4" s="25"/>
      <c r="H4" s="25"/>
      <c r="I4" s="25"/>
      <c r="J4" s="25"/>
    </row>
    <row r="5" spans="1:12" ht="15.75" x14ac:dyDescent="0.25">
      <c r="A5" s="44" t="s">
        <v>0</v>
      </c>
      <c r="B5" s="44"/>
      <c r="C5" s="25"/>
      <c r="D5" s="25"/>
      <c r="E5" s="25"/>
      <c r="F5" s="25"/>
      <c r="G5" s="25"/>
      <c r="H5" s="25"/>
      <c r="I5" s="25"/>
      <c r="J5" s="25"/>
    </row>
    <row r="6" spans="1:12" ht="15.75" x14ac:dyDescent="0.25">
      <c r="A6" s="44" t="s">
        <v>1</v>
      </c>
      <c r="B6" s="44"/>
      <c r="C6" s="25"/>
      <c r="D6" s="25"/>
      <c r="E6" s="25"/>
      <c r="F6" s="25"/>
      <c r="G6" s="25"/>
      <c r="H6" s="25"/>
      <c r="I6" s="25"/>
      <c r="J6" s="25"/>
    </row>
    <row r="7" spans="1:12" ht="15.75" x14ac:dyDescent="0.25">
      <c r="A7" s="44" t="s">
        <v>2</v>
      </c>
      <c r="B7" s="44"/>
      <c r="C7" s="25"/>
      <c r="D7" s="25"/>
      <c r="E7" s="25"/>
      <c r="F7" s="25"/>
      <c r="G7" s="25"/>
      <c r="H7" s="25"/>
      <c r="I7" s="25"/>
      <c r="J7" s="25"/>
    </row>
    <row r="8" spans="1:12" ht="15.75" x14ac:dyDescent="0.25">
      <c r="A8" s="44" t="s">
        <v>3</v>
      </c>
      <c r="B8" s="44"/>
      <c r="C8" s="25"/>
      <c r="D8" s="25"/>
      <c r="E8" s="25"/>
      <c r="F8" s="25"/>
      <c r="G8" s="25"/>
      <c r="H8" s="25"/>
      <c r="I8" s="25"/>
      <c r="J8" s="25"/>
    </row>
    <row r="9" spans="1:12" ht="15.75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</row>
    <row r="10" spans="1:12" ht="15.75" x14ac:dyDescent="0.25">
      <c r="A10" s="46" t="s">
        <v>62</v>
      </c>
      <c r="B10" s="46"/>
      <c r="C10" s="25"/>
      <c r="D10" s="25"/>
      <c r="E10" s="25"/>
      <c r="F10" s="25"/>
      <c r="G10" s="25"/>
      <c r="H10" s="25"/>
      <c r="I10" s="25"/>
      <c r="J10" s="25"/>
    </row>
    <row r="11" spans="1:12" ht="15.75" x14ac:dyDescent="0.25">
      <c r="A11" s="46" t="s">
        <v>88</v>
      </c>
      <c r="B11" s="46"/>
      <c r="C11" s="25"/>
      <c r="D11" s="25"/>
      <c r="E11" s="25"/>
      <c r="F11" s="25"/>
      <c r="G11" s="25"/>
      <c r="H11" s="25"/>
      <c r="I11" s="25"/>
      <c r="J11" s="25"/>
    </row>
    <row r="12" spans="1:12" ht="15.75" x14ac:dyDescent="0.25">
      <c r="A12" s="46" t="s">
        <v>65</v>
      </c>
      <c r="B12" s="46"/>
      <c r="C12" s="25"/>
      <c r="D12" s="25"/>
      <c r="E12" s="25"/>
      <c r="F12" s="25"/>
      <c r="G12" s="25"/>
      <c r="H12" s="25"/>
      <c r="I12" s="25"/>
      <c r="J12" s="25"/>
    </row>
    <row r="13" spans="1:12" ht="15.75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25"/>
    </row>
    <row r="14" spans="1:12" ht="30.75" customHeight="1" x14ac:dyDescent="0.25">
      <c r="A14" s="48" t="s">
        <v>87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spans="1:12" ht="15.75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5"/>
    </row>
    <row r="16" spans="1:12" ht="15.75" x14ac:dyDescent="0.25">
      <c r="A16" s="44" t="s">
        <v>83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15.75" x14ac:dyDescent="0.25">
      <c r="A17" s="44" t="s">
        <v>84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15.75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</row>
    <row r="19" spans="1:12" ht="15.75" x14ac:dyDescent="0.25">
      <c r="A19" s="45" t="s">
        <v>4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 ht="15.75" x14ac:dyDescent="0.25">
      <c r="A20" s="46" t="s">
        <v>89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</row>
    <row r="21" spans="1:12" ht="15.75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</row>
    <row r="22" spans="1:12" s="1" customFormat="1" ht="63.75" x14ac:dyDescent="0.25">
      <c r="A22" s="3" t="s">
        <v>5</v>
      </c>
      <c r="B22" s="3" t="s">
        <v>6</v>
      </c>
      <c r="C22" s="3" t="s">
        <v>34</v>
      </c>
      <c r="D22" s="3" t="s">
        <v>33</v>
      </c>
      <c r="E22" s="3" t="s">
        <v>32</v>
      </c>
      <c r="F22" s="3" t="s">
        <v>35</v>
      </c>
      <c r="G22" s="3" t="s">
        <v>36</v>
      </c>
      <c r="H22" s="3" t="s">
        <v>37</v>
      </c>
      <c r="I22" s="3" t="s">
        <v>38</v>
      </c>
      <c r="J22" s="3" t="s">
        <v>66</v>
      </c>
      <c r="K22" s="3" t="s">
        <v>81</v>
      </c>
      <c r="L22" s="3" t="s">
        <v>82</v>
      </c>
    </row>
    <row r="23" spans="1:12" s="19" customFormat="1" ht="39.75" customHeight="1" x14ac:dyDescent="0.25">
      <c r="A23" s="13" t="s">
        <v>8</v>
      </c>
      <c r="B23" s="18" t="s">
        <v>7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30">
        <v>0</v>
      </c>
    </row>
    <row r="24" spans="1:12" ht="39.75" customHeight="1" x14ac:dyDescent="0.25">
      <c r="A24" s="13" t="s">
        <v>14</v>
      </c>
      <c r="B24" s="18" t="s">
        <v>57</v>
      </c>
      <c r="C24" s="15">
        <f>SUM(C25,C31)</f>
        <v>234454</v>
      </c>
      <c r="D24" s="15">
        <f t="shared" ref="D24:J24" si="0">D25</f>
        <v>0</v>
      </c>
      <c r="E24" s="15">
        <f t="shared" si="0"/>
        <v>0</v>
      </c>
      <c r="F24" s="15">
        <f t="shared" si="0"/>
        <v>0</v>
      </c>
      <c r="G24" s="15">
        <f>SUM(G25,G31)</f>
        <v>193218</v>
      </c>
      <c r="H24" s="15">
        <f>H31</f>
        <v>0</v>
      </c>
      <c r="I24" s="15">
        <f>SUM(I25,I31)</f>
        <v>41236</v>
      </c>
      <c r="J24" s="15">
        <f t="shared" si="0"/>
        <v>0</v>
      </c>
      <c r="K24" s="15">
        <f>K25+K31</f>
        <v>413393.7</v>
      </c>
      <c r="L24" s="30">
        <f>K24/C24*1</f>
        <v>1.7632187977172495</v>
      </c>
    </row>
    <row r="25" spans="1:12" x14ac:dyDescent="0.25">
      <c r="A25" s="4" t="s">
        <v>17</v>
      </c>
      <c r="B25" s="5" t="s">
        <v>90</v>
      </c>
      <c r="C25" s="6">
        <f t="shared" ref="C25:J25" si="1">SUM(C26:C30)</f>
        <v>41236</v>
      </c>
      <c r="D25" s="6">
        <f t="shared" si="1"/>
        <v>0</v>
      </c>
      <c r="E25" s="6">
        <f t="shared" si="1"/>
        <v>0</v>
      </c>
      <c r="F25" s="6">
        <f t="shared" si="1"/>
        <v>0</v>
      </c>
      <c r="G25" s="6">
        <f t="shared" si="1"/>
        <v>0</v>
      </c>
      <c r="H25" s="6">
        <f t="shared" si="1"/>
        <v>0</v>
      </c>
      <c r="I25" s="6">
        <f t="shared" si="1"/>
        <v>41236</v>
      </c>
      <c r="J25" s="6">
        <f t="shared" si="1"/>
        <v>0</v>
      </c>
      <c r="K25" s="6">
        <f>SUM(K26:K30)</f>
        <v>41235.65</v>
      </c>
      <c r="L25" s="31">
        <f>SUM(L26:L30)</f>
        <v>1</v>
      </c>
    </row>
    <row r="26" spans="1:12" x14ac:dyDescent="0.25">
      <c r="A26" s="7"/>
      <c r="B26" s="8" t="s">
        <v>9</v>
      </c>
      <c r="C26" s="6">
        <f>SUM(D26:J26)</f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32">
        <v>0</v>
      </c>
    </row>
    <row r="27" spans="1:12" x14ac:dyDescent="0.25">
      <c r="A27" s="7"/>
      <c r="B27" s="8" t="s">
        <v>13</v>
      </c>
      <c r="C27" s="6">
        <f t="shared" ref="C27:C30" si="2">SUM(D27:J27)</f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32">
        <v>0</v>
      </c>
    </row>
    <row r="28" spans="1:12" x14ac:dyDescent="0.25">
      <c r="A28" s="7"/>
      <c r="B28" s="8" t="s">
        <v>10</v>
      </c>
      <c r="C28" s="6">
        <f t="shared" si="2"/>
        <v>41236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41236</v>
      </c>
      <c r="J28" s="9">
        <v>0</v>
      </c>
      <c r="K28" s="9">
        <v>41235.65</v>
      </c>
      <c r="L28" s="32">
        <v>1</v>
      </c>
    </row>
    <row r="29" spans="1:12" x14ac:dyDescent="0.25">
      <c r="A29" s="7"/>
      <c r="B29" s="8" t="s">
        <v>11</v>
      </c>
      <c r="C29" s="6">
        <f t="shared" si="2"/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32">
        <v>0</v>
      </c>
    </row>
    <row r="30" spans="1:12" x14ac:dyDescent="0.25">
      <c r="A30" s="7"/>
      <c r="B30" s="8" t="s">
        <v>12</v>
      </c>
      <c r="C30" s="6">
        <f t="shared" si="2"/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32">
        <v>0</v>
      </c>
    </row>
    <row r="31" spans="1:12" x14ac:dyDescent="0.25">
      <c r="A31" s="4" t="s">
        <v>77</v>
      </c>
      <c r="B31" s="5" t="s">
        <v>78</v>
      </c>
      <c r="C31" s="6">
        <f>SUM(C32:C36)</f>
        <v>193218</v>
      </c>
      <c r="D31" s="6">
        <v>0</v>
      </c>
      <c r="E31" s="6">
        <v>0</v>
      </c>
      <c r="F31" s="6">
        <f>G9</f>
        <v>0</v>
      </c>
      <c r="G31" s="6">
        <f>SUM(G32:G36)</f>
        <v>193218</v>
      </c>
      <c r="H31" s="6">
        <f>H34</f>
        <v>0</v>
      </c>
      <c r="I31" s="6">
        <f>SUM(I32:I36)</f>
        <v>0</v>
      </c>
      <c r="J31" s="6">
        <f>SUM(J43:J45)</f>
        <v>0</v>
      </c>
      <c r="K31" s="6">
        <f>SUM(K32:K36)</f>
        <v>372158.05</v>
      </c>
      <c r="L31" s="31">
        <f>SUM(L32:L36)</f>
        <v>1.9260999999999999</v>
      </c>
    </row>
    <row r="32" spans="1:12" x14ac:dyDescent="0.25">
      <c r="A32" s="7"/>
      <c r="B32" s="8" t="s">
        <v>9</v>
      </c>
      <c r="C32" s="6">
        <f>SUM(D32:J32)</f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32">
        <v>0</v>
      </c>
    </row>
    <row r="33" spans="1:12" x14ac:dyDescent="0.25">
      <c r="A33" s="7"/>
      <c r="B33" s="8" t="s">
        <v>13</v>
      </c>
      <c r="C33" s="6">
        <f t="shared" ref="C33" si="3">SUM(D33:J33)</f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32">
        <v>0</v>
      </c>
    </row>
    <row r="34" spans="1:12" x14ac:dyDescent="0.25">
      <c r="A34" s="7"/>
      <c r="B34" s="8" t="s">
        <v>10</v>
      </c>
      <c r="C34" s="6">
        <f>SUM(D34:J34)</f>
        <v>193218</v>
      </c>
      <c r="D34" s="9">
        <v>0</v>
      </c>
      <c r="E34" s="9">
        <v>0</v>
      </c>
      <c r="F34" s="9">
        <v>0</v>
      </c>
      <c r="G34" s="9">
        <v>193218</v>
      </c>
      <c r="H34" s="9">
        <v>0</v>
      </c>
      <c r="I34" s="9">
        <v>0</v>
      </c>
      <c r="J34" s="9">
        <v>0</v>
      </c>
      <c r="K34" s="9">
        <v>372158.05</v>
      </c>
      <c r="L34" s="32">
        <v>1.9260999999999999</v>
      </c>
    </row>
    <row r="35" spans="1:12" x14ac:dyDescent="0.25">
      <c r="A35" s="7"/>
      <c r="B35" s="8" t="s">
        <v>11</v>
      </c>
      <c r="C35" s="6">
        <f t="shared" ref="C35:C36" si="4">SUM(D35:J35)</f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32">
        <v>0</v>
      </c>
    </row>
    <row r="36" spans="1:12" x14ac:dyDescent="0.25">
      <c r="A36" s="7"/>
      <c r="B36" s="8" t="s">
        <v>12</v>
      </c>
      <c r="C36" s="6">
        <f t="shared" si="4"/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32">
        <v>0</v>
      </c>
    </row>
    <row r="37" spans="1:12" ht="39.75" customHeight="1" x14ac:dyDescent="0.25">
      <c r="A37" s="13" t="s">
        <v>16</v>
      </c>
      <c r="B37" s="14" t="s">
        <v>15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30">
        <v>0</v>
      </c>
    </row>
    <row r="38" spans="1:12" ht="39.75" customHeight="1" x14ac:dyDescent="0.25">
      <c r="A38" s="13" t="s">
        <v>18</v>
      </c>
      <c r="B38" s="14" t="s">
        <v>19</v>
      </c>
      <c r="C38" s="15">
        <f t="shared" ref="C38:J38" si="5">C39+C70+C107+C126+C133</f>
        <v>2352736.67</v>
      </c>
      <c r="D38" s="15">
        <f t="shared" si="5"/>
        <v>30000</v>
      </c>
      <c r="E38" s="15">
        <f t="shared" si="5"/>
        <v>153944.81</v>
      </c>
      <c r="F38" s="15">
        <f t="shared" si="5"/>
        <v>0</v>
      </c>
      <c r="G38" s="15">
        <f t="shared" si="5"/>
        <v>458214.62</v>
      </c>
      <c r="H38" s="15">
        <f t="shared" si="5"/>
        <v>1205724.8799999999</v>
      </c>
      <c r="I38" s="15">
        <f t="shared" si="5"/>
        <v>504852.36</v>
      </c>
      <c r="J38" s="15">
        <f t="shared" si="5"/>
        <v>0</v>
      </c>
      <c r="K38" s="15">
        <f>K39+K70+K107+K126+K133</f>
        <v>2271138.12</v>
      </c>
      <c r="L38" s="30">
        <f>K38/C38*1</f>
        <v>0.96531760182069171</v>
      </c>
    </row>
    <row r="39" spans="1:12" x14ac:dyDescent="0.25">
      <c r="A39" s="10" t="s">
        <v>21</v>
      </c>
      <c r="B39" s="11" t="s">
        <v>44</v>
      </c>
      <c r="C39" s="12">
        <f>C40+C46+C52+C58+C64</f>
        <v>1059226.24</v>
      </c>
      <c r="D39" s="12">
        <f>D40+D46+D52+D64</f>
        <v>30000</v>
      </c>
      <c r="E39" s="12">
        <f>E40+E46+E52+E64</f>
        <v>0</v>
      </c>
      <c r="F39" s="12">
        <f>F40+F46+F52+F64</f>
        <v>0</v>
      </c>
      <c r="G39" s="12">
        <f>G40+G46+G52+G58+G64</f>
        <v>265000</v>
      </c>
      <c r="H39" s="12">
        <f>H40+H46+H52+H64+H58</f>
        <v>621814.88</v>
      </c>
      <c r="I39" s="12">
        <f>I40+I46+I52+I58+I64</f>
        <v>142411.35999999999</v>
      </c>
      <c r="J39" s="12">
        <f>J40+J46+J52+J64</f>
        <v>0</v>
      </c>
      <c r="K39" s="12">
        <f>K40+K46+K52+K58+K64</f>
        <v>941865.09</v>
      </c>
      <c r="L39" s="33">
        <f>K39/C39*1</f>
        <v>0.88920105491344326</v>
      </c>
    </row>
    <row r="40" spans="1:12" x14ac:dyDescent="0.25">
      <c r="A40" s="4" t="s">
        <v>22</v>
      </c>
      <c r="B40" s="5" t="s">
        <v>20</v>
      </c>
      <c r="C40" s="6">
        <f>SUM(C41:C45)</f>
        <v>90000</v>
      </c>
      <c r="D40" s="6">
        <f t="shared" ref="D40:K40" si="6">SUM(D41:D45)</f>
        <v>30000</v>
      </c>
      <c r="E40" s="6">
        <f t="shared" si="6"/>
        <v>0</v>
      </c>
      <c r="F40" s="6">
        <f t="shared" si="6"/>
        <v>0</v>
      </c>
      <c r="G40" s="6">
        <f t="shared" si="6"/>
        <v>30000</v>
      </c>
      <c r="H40" s="6">
        <f t="shared" si="6"/>
        <v>0</v>
      </c>
      <c r="I40" s="6">
        <f t="shared" si="6"/>
        <v>30000</v>
      </c>
      <c r="J40" s="6">
        <f t="shared" si="6"/>
        <v>0</v>
      </c>
      <c r="K40" s="6">
        <f t="shared" si="6"/>
        <v>84510.49</v>
      </c>
      <c r="L40" s="31">
        <v>0</v>
      </c>
    </row>
    <row r="41" spans="1:12" x14ac:dyDescent="0.25">
      <c r="A41" s="7"/>
      <c r="B41" s="8" t="s">
        <v>9</v>
      </c>
      <c r="C41" s="6">
        <f>SUM(D41:J41)</f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32">
        <v>0</v>
      </c>
    </row>
    <row r="42" spans="1:12" x14ac:dyDescent="0.25">
      <c r="A42" s="7"/>
      <c r="B42" s="8" t="s">
        <v>13</v>
      </c>
      <c r="C42" s="6">
        <f t="shared" ref="C42:C45" si="7">SUM(D42:J42)</f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32">
        <v>0</v>
      </c>
    </row>
    <row r="43" spans="1:12" x14ac:dyDescent="0.25">
      <c r="A43" s="7"/>
      <c r="B43" s="8" t="s">
        <v>10</v>
      </c>
      <c r="C43" s="6">
        <f t="shared" si="7"/>
        <v>90000</v>
      </c>
      <c r="D43" s="9">
        <v>30000</v>
      </c>
      <c r="E43" s="9">
        <v>0</v>
      </c>
      <c r="F43" s="9">
        <v>0</v>
      </c>
      <c r="G43" s="9">
        <v>30000</v>
      </c>
      <c r="H43" s="9">
        <v>0</v>
      </c>
      <c r="I43" s="9">
        <v>30000</v>
      </c>
      <c r="J43" s="9">
        <v>0</v>
      </c>
      <c r="K43" s="9">
        <v>84510.49</v>
      </c>
      <c r="L43" s="32">
        <v>0.93899999999999995</v>
      </c>
    </row>
    <row r="44" spans="1:12" x14ac:dyDescent="0.25">
      <c r="A44" s="7"/>
      <c r="B44" s="8" t="s">
        <v>11</v>
      </c>
      <c r="C44" s="6">
        <f t="shared" si="7"/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32">
        <v>0</v>
      </c>
    </row>
    <row r="45" spans="1:12" x14ac:dyDescent="0.25">
      <c r="A45" s="7"/>
      <c r="B45" s="8" t="s">
        <v>12</v>
      </c>
      <c r="C45" s="6">
        <f t="shared" si="7"/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32">
        <v>0</v>
      </c>
    </row>
    <row r="46" spans="1:12" x14ac:dyDescent="0.25">
      <c r="A46" s="4" t="s">
        <v>23</v>
      </c>
      <c r="B46" s="5" t="s">
        <v>29</v>
      </c>
      <c r="C46" s="6">
        <f>SUM(C47:C51)</f>
        <v>342851.88</v>
      </c>
      <c r="D46" s="6">
        <f t="shared" ref="D46:K46" si="8">SUM(D47:D51)</f>
        <v>0</v>
      </c>
      <c r="E46" s="6">
        <f t="shared" si="8"/>
        <v>0</v>
      </c>
      <c r="F46" s="6">
        <f t="shared" si="8"/>
        <v>0</v>
      </c>
      <c r="G46" s="6">
        <f t="shared" si="8"/>
        <v>0</v>
      </c>
      <c r="H46" s="6">
        <f>SUM(H47:H51)</f>
        <v>336632.88</v>
      </c>
      <c r="I46" s="6">
        <f>SUM(I47:I51)</f>
        <v>6219</v>
      </c>
      <c r="J46" s="6">
        <f t="shared" si="8"/>
        <v>0</v>
      </c>
      <c r="K46" s="6">
        <f t="shared" si="8"/>
        <v>327018.86</v>
      </c>
      <c r="L46" s="31">
        <f>K46/C46*1</f>
        <v>0.95381964946495257</v>
      </c>
    </row>
    <row r="47" spans="1:12" x14ac:dyDescent="0.25">
      <c r="A47" s="7"/>
      <c r="B47" s="8" t="s">
        <v>9</v>
      </c>
      <c r="C47" s="6">
        <f>SUM(D47:J47)</f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32">
        <v>0</v>
      </c>
    </row>
    <row r="48" spans="1:12" x14ac:dyDescent="0.25">
      <c r="A48" s="7"/>
      <c r="B48" s="8" t="s">
        <v>13</v>
      </c>
      <c r="C48" s="6">
        <f t="shared" ref="C48:C51" si="9">SUM(D48:J48)</f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32">
        <v>0</v>
      </c>
    </row>
    <row r="49" spans="1:12" x14ac:dyDescent="0.25">
      <c r="A49" s="7"/>
      <c r="B49" s="8" t="s">
        <v>10</v>
      </c>
      <c r="C49" s="6">
        <f>SUM(D49:J49)</f>
        <v>342851.88</v>
      </c>
      <c r="D49" s="9">
        <v>0</v>
      </c>
      <c r="E49" s="9">
        <v>0</v>
      </c>
      <c r="F49" s="9">
        <v>0</v>
      </c>
      <c r="G49" s="9">
        <v>0</v>
      </c>
      <c r="H49" s="9">
        <v>336632.88</v>
      </c>
      <c r="I49" s="9">
        <f>495+5724</f>
        <v>6219</v>
      </c>
      <c r="J49" s="9">
        <v>0</v>
      </c>
      <c r="K49" s="9">
        <v>327018.86</v>
      </c>
      <c r="L49" s="32">
        <v>0</v>
      </c>
    </row>
    <row r="50" spans="1:12" x14ac:dyDescent="0.25">
      <c r="A50" s="7"/>
      <c r="B50" s="8" t="s">
        <v>11</v>
      </c>
      <c r="C50" s="6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32">
        <v>0</v>
      </c>
    </row>
    <row r="51" spans="1:12" x14ac:dyDescent="0.25">
      <c r="A51" s="7"/>
      <c r="B51" s="8" t="s">
        <v>12</v>
      </c>
      <c r="C51" s="6">
        <f t="shared" si="9"/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32">
        <v>0</v>
      </c>
    </row>
    <row r="52" spans="1:12" s="23" customFormat="1" x14ac:dyDescent="0.25">
      <c r="A52" s="4" t="s">
        <v>24</v>
      </c>
      <c r="B52" s="5" t="s">
        <v>41</v>
      </c>
      <c r="C52" s="6">
        <f>SUM(C53:C57)</f>
        <v>259037</v>
      </c>
      <c r="D52" s="6">
        <f t="shared" ref="D52:K52" si="10">SUM(D53:D57)</f>
        <v>0</v>
      </c>
      <c r="E52" s="6">
        <f t="shared" si="10"/>
        <v>0</v>
      </c>
      <c r="F52" s="6">
        <f t="shared" si="10"/>
        <v>0</v>
      </c>
      <c r="G52" s="6">
        <f t="shared" si="10"/>
        <v>0</v>
      </c>
      <c r="H52" s="6">
        <f t="shared" si="10"/>
        <v>220182</v>
      </c>
      <c r="I52" s="6">
        <f t="shared" si="10"/>
        <v>38855</v>
      </c>
      <c r="J52" s="6">
        <f t="shared" si="10"/>
        <v>0</v>
      </c>
      <c r="K52" s="6">
        <f t="shared" si="10"/>
        <v>253571.5</v>
      </c>
      <c r="L52" s="31">
        <f>K52/C52*1</f>
        <v>0.97890069758374287</v>
      </c>
    </row>
    <row r="53" spans="1:12" x14ac:dyDescent="0.25">
      <c r="A53" s="7"/>
      <c r="B53" s="8" t="s">
        <v>9</v>
      </c>
      <c r="C53" s="6">
        <f>SUM(D53:J53)</f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32">
        <v>0</v>
      </c>
    </row>
    <row r="54" spans="1:12" x14ac:dyDescent="0.25">
      <c r="A54" s="7"/>
      <c r="B54" s="8" t="s">
        <v>13</v>
      </c>
      <c r="C54" s="6">
        <f t="shared" ref="C54:C57" si="11">SUM(D54:J54)</f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32">
        <v>0</v>
      </c>
    </row>
    <row r="55" spans="1:12" x14ac:dyDescent="0.25">
      <c r="A55" s="7"/>
      <c r="B55" s="8" t="s">
        <v>10</v>
      </c>
      <c r="C55" s="6">
        <f t="shared" si="11"/>
        <v>259037</v>
      </c>
      <c r="D55" s="9">
        <v>0</v>
      </c>
      <c r="E55" s="9">
        <v>0</v>
      </c>
      <c r="F55" s="9">
        <v>0</v>
      </c>
      <c r="G55" s="9">
        <v>0</v>
      </c>
      <c r="H55" s="9">
        <v>220182</v>
      </c>
      <c r="I55" s="9">
        <v>38855</v>
      </c>
      <c r="J55" s="9">
        <v>0</v>
      </c>
      <c r="K55" s="9">
        <v>253571.5</v>
      </c>
      <c r="L55" s="32">
        <v>0</v>
      </c>
    </row>
    <row r="56" spans="1:12" x14ac:dyDescent="0.25">
      <c r="A56" s="7"/>
      <c r="B56" s="8" t="s">
        <v>11</v>
      </c>
      <c r="C56" s="6">
        <f t="shared" si="11"/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32">
        <v>0</v>
      </c>
    </row>
    <row r="57" spans="1:12" x14ac:dyDescent="0.25">
      <c r="A57" s="7"/>
      <c r="B57" s="8" t="s">
        <v>12</v>
      </c>
      <c r="C57" s="6">
        <f t="shared" si="11"/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32">
        <v>0</v>
      </c>
    </row>
    <row r="58" spans="1:12" x14ac:dyDescent="0.25">
      <c r="A58" s="4" t="s">
        <v>28</v>
      </c>
      <c r="B58" s="5" t="s">
        <v>67</v>
      </c>
      <c r="C58" s="6">
        <f>SUM(C59:C63)</f>
        <v>132337.35999999999</v>
      </c>
      <c r="D58" s="6">
        <f t="shared" ref="D58:K58" si="12">SUM(D59:D63)</f>
        <v>0</v>
      </c>
      <c r="E58" s="6">
        <f t="shared" si="12"/>
        <v>0</v>
      </c>
      <c r="F58" s="6">
        <f t="shared" si="12"/>
        <v>0</v>
      </c>
      <c r="G58" s="6">
        <f t="shared" si="12"/>
        <v>0</v>
      </c>
      <c r="H58" s="6">
        <f t="shared" si="12"/>
        <v>65000</v>
      </c>
      <c r="I58" s="6">
        <f t="shared" si="12"/>
        <v>67337.36</v>
      </c>
      <c r="J58" s="6">
        <f t="shared" si="12"/>
        <v>0</v>
      </c>
      <c r="K58" s="6">
        <f t="shared" si="12"/>
        <v>67237.36</v>
      </c>
      <c r="L58" s="31">
        <f>K58/C58*1</f>
        <v>0.50807542178565457</v>
      </c>
    </row>
    <row r="59" spans="1:12" x14ac:dyDescent="0.25">
      <c r="A59" s="7"/>
      <c r="B59" s="8" t="s">
        <v>9</v>
      </c>
      <c r="C59" s="6">
        <f>SUM(D59:J59)</f>
        <v>65100</v>
      </c>
      <c r="D59" s="9">
        <v>0</v>
      </c>
      <c r="E59" s="9">
        <v>0</v>
      </c>
      <c r="F59" s="9">
        <v>0</v>
      </c>
      <c r="G59" s="9">
        <v>0</v>
      </c>
      <c r="H59" s="9">
        <v>65000</v>
      </c>
      <c r="I59" s="9">
        <v>100</v>
      </c>
      <c r="J59" s="9">
        <v>0</v>
      </c>
      <c r="K59" s="9">
        <v>0</v>
      </c>
      <c r="L59" s="32">
        <v>0</v>
      </c>
    </row>
    <row r="60" spans="1:12" x14ac:dyDescent="0.25">
      <c r="A60" s="7"/>
      <c r="B60" s="8" t="s">
        <v>13</v>
      </c>
      <c r="C60" s="6">
        <f t="shared" ref="C60:C63" si="13">SUM(D60:J60)</f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32">
        <v>0</v>
      </c>
    </row>
    <row r="61" spans="1:12" x14ac:dyDescent="0.25">
      <c r="A61" s="7"/>
      <c r="B61" s="8" t="s">
        <v>10</v>
      </c>
      <c r="C61" s="6">
        <f t="shared" si="13"/>
        <v>67237.36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67237.36</v>
      </c>
      <c r="J61" s="9">
        <v>0</v>
      </c>
      <c r="K61" s="9">
        <v>67237.36</v>
      </c>
      <c r="L61" s="32">
        <v>1</v>
      </c>
    </row>
    <row r="62" spans="1:12" x14ac:dyDescent="0.25">
      <c r="A62" s="7"/>
      <c r="B62" s="8" t="s">
        <v>11</v>
      </c>
      <c r="C62" s="6">
        <f t="shared" si="13"/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32">
        <v>0</v>
      </c>
    </row>
    <row r="63" spans="1:12" x14ac:dyDescent="0.25">
      <c r="A63" s="7"/>
      <c r="B63" s="8" t="s">
        <v>12</v>
      </c>
      <c r="C63" s="6">
        <f t="shared" si="13"/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32">
        <v>0</v>
      </c>
    </row>
    <row r="64" spans="1:12" x14ac:dyDescent="0.25">
      <c r="A64" s="4" t="s">
        <v>59</v>
      </c>
      <c r="B64" s="5" t="s">
        <v>68</v>
      </c>
      <c r="C64" s="6">
        <f>SUM(C65:C69)</f>
        <v>235000</v>
      </c>
      <c r="D64" s="6">
        <f t="shared" ref="D64:K64" si="14">SUM(D65:D69)</f>
        <v>0</v>
      </c>
      <c r="E64" s="6">
        <f t="shared" si="14"/>
        <v>0</v>
      </c>
      <c r="F64" s="6">
        <f t="shared" si="14"/>
        <v>0</v>
      </c>
      <c r="G64" s="6">
        <f t="shared" si="14"/>
        <v>235000</v>
      </c>
      <c r="H64" s="6">
        <f t="shared" si="14"/>
        <v>0</v>
      </c>
      <c r="I64" s="6">
        <f t="shared" si="14"/>
        <v>0</v>
      </c>
      <c r="J64" s="6">
        <f t="shared" si="14"/>
        <v>0</v>
      </c>
      <c r="K64" s="6">
        <f t="shared" si="14"/>
        <v>209526.88</v>
      </c>
      <c r="L64" s="31">
        <f>K64/C64*1</f>
        <v>0.89160374468085113</v>
      </c>
    </row>
    <row r="65" spans="1:12" x14ac:dyDescent="0.25">
      <c r="A65" s="7"/>
      <c r="B65" s="8" t="s">
        <v>9</v>
      </c>
      <c r="C65" s="6">
        <f>SUM(D65:J65)</f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32">
        <v>0</v>
      </c>
    </row>
    <row r="66" spans="1:12" x14ac:dyDescent="0.25">
      <c r="A66" s="7"/>
      <c r="B66" s="8" t="s">
        <v>13</v>
      </c>
      <c r="C66" s="6">
        <f t="shared" ref="C66:C69" si="15">SUM(D66:J66)</f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32">
        <v>0</v>
      </c>
    </row>
    <row r="67" spans="1:12" x14ac:dyDescent="0.25">
      <c r="A67" s="7"/>
      <c r="B67" s="8" t="s">
        <v>10</v>
      </c>
      <c r="C67" s="6">
        <f t="shared" si="15"/>
        <v>220000</v>
      </c>
      <c r="D67" s="9">
        <v>0</v>
      </c>
      <c r="E67" s="9">
        <v>0</v>
      </c>
      <c r="F67" s="9">
        <v>0</v>
      </c>
      <c r="G67" s="9">
        <v>220000</v>
      </c>
      <c r="H67" s="9">
        <v>0</v>
      </c>
      <c r="I67" s="9">
        <v>0</v>
      </c>
      <c r="J67" s="9">
        <v>0</v>
      </c>
      <c r="K67" s="9">
        <v>197651.88</v>
      </c>
      <c r="L67" s="32">
        <v>0</v>
      </c>
    </row>
    <row r="68" spans="1:12" x14ac:dyDescent="0.25">
      <c r="A68" s="7"/>
      <c r="B68" s="8" t="s">
        <v>11</v>
      </c>
      <c r="C68" s="6">
        <f t="shared" si="15"/>
        <v>15000</v>
      </c>
      <c r="D68" s="9">
        <v>0</v>
      </c>
      <c r="E68" s="9">
        <v>0</v>
      </c>
      <c r="F68" s="9">
        <v>0</v>
      </c>
      <c r="G68" s="9">
        <v>15000</v>
      </c>
      <c r="H68" s="9">
        <v>0</v>
      </c>
      <c r="I68" s="9">
        <v>0</v>
      </c>
      <c r="J68" s="9">
        <v>0</v>
      </c>
      <c r="K68" s="9">
        <v>11875</v>
      </c>
      <c r="L68" s="32">
        <v>0</v>
      </c>
    </row>
    <row r="69" spans="1:12" x14ac:dyDescent="0.25">
      <c r="A69" s="7"/>
      <c r="B69" s="8" t="s">
        <v>12</v>
      </c>
      <c r="C69" s="6">
        <f t="shared" si="15"/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32">
        <v>0</v>
      </c>
    </row>
    <row r="70" spans="1:12" x14ac:dyDescent="0.25">
      <c r="A70" s="10" t="s">
        <v>25</v>
      </c>
      <c r="B70" s="28" t="s">
        <v>45</v>
      </c>
      <c r="C70" s="12">
        <f>C71+C77+C83+C89+C95+C101</f>
        <v>739693.42999999993</v>
      </c>
      <c r="D70" s="12">
        <f>D71+D77+D83+D89+D95</f>
        <v>0</v>
      </c>
      <c r="E70" s="12">
        <f>E71+E77+E83+E89+E95+E101</f>
        <v>153944.81</v>
      </c>
      <c r="F70" s="12">
        <f>F71+F77+F83+F89+F95</f>
        <v>0</v>
      </c>
      <c r="G70" s="12">
        <f>G71+G77+G83+G89+G95</f>
        <v>13173.62</v>
      </c>
      <c r="H70" s="12">
        <f>H71+H77+H83+H89+H95+H101</f>
        <v>433910</v>
      </c>
      <c r="I70" s="12">
        <f>I71+I77+I83+I89+I95+I101</f>
        <v>138665</v>
      </c>
      <c r="J70" s="12">
        <f>J71+J77+J83+J89+J95</f>
        <v>0</v>
      </c>
      <c r="K70" s="12">
        <f>K71+K77+K83+K89+K95+K101</f>
        <v>811227.07000000007</v>
      </c>
      <c r="L70" s="33">
        <f>K70/C70*1</f>
        <v>1.0967071452831481</v>
      </c>
    </row>
    <row r="71" spans="1:12" x14ac:dyDescent="0.25">
      <c r="A71" s="4" t="s">
        <v>26</v>
      </c>
      <c r="B71" s="5" t="s">
        <v>74</v>
      </c>
      <c r="C71" s="6">
        <f>SUM(C72:C76)</f>
        <v>153846.43</v>
      </c>
      <c r="D71" s="6">
        <f t="shared" ref="D71:J71" si="16">SUM(D72:D76)</f>
        <v>0</v>
      </c>
      <c r="E71" s="6">
        <f t="shared" si="16"/>
        <v>140672.81</v>
      </c>
      <c r="F71" s="6">
        <f t="shared" si="16"/>
        <v>0</v>
      </c>
      <c r="G71" s="6">
        <f t="shared" si="16"/>
        <v>13173.62</v>
      </c>
      <c r="H71" s="6">
        <f t="shared" si="16"/>
        <v>0</v>
      </c>
      <c r="I71" s="6">
        <f t="shared" si="16"/>
        <v>0</v>
      </c>
      <c r="J71" s="6">
        <f t="shared" si="16"/>
        <v>0</v>
      </c>
      <c r="K71" s="6">
        <f>SUM(K72:K76)</f>
        <v>154783.93</v>
      </c>
      <c r="L71" s="31">
        <f>K71/C71*1</f>
        <v>1.0060937390617384</v>
      </c>
    </row>
    <row r="72" spans="1:12" x14ac:dyDescent="0.25">
      <c r="A72" s="7"/>
      <c r="B72" s="8" t="s">
        <v>9</v>
      </c>
      <c r="C72" s="6">
        <f>SUM(D72:J72)</f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32">
        <v>0</v>
      </c>
    </row>
    <row r="73" spans="1:12" x14ac:dyDescent="0.25">
      <c r="A73" s="7"/>
      <c r="B73" s="8" t="s">
        <v>13</v>
      </c>
      <c r="C73" s="6">
        <f t="shared" ref="C73:C76" si="17">SUM(D73:J73)</f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32">
        <v>0</v>
      </c>
    </row>
    <row r="74" spans="1:12" x14ac:dyDescent="0.25">
      <c r="A74" s="7"/>
      <c r="B74" s="8" t="s">
        <v>10</v>
      </c>
      <c r="C74" s="6">
        <f t="shared" si="17"/>
        <v>140672.81</v>
      </c>
      <c r="D74" s="9">
        <v>0</v>
      </c>
      <c r="E74" s="9">
        <v>140672.81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140672.81</v>
      </c>
      <c r="L74" s="32">
        <v>0</v>
      </c>
    </row>
    <row r="75" spans="1:12" x14ac:dyDescent="0.25">
      <c r="A75" s="7"/>
      <c r="B75" s="8" t="s">
        <v>11</v>
      </c>
      <c r="C75" s="6">
        <f t="shared" si="17"/>
        <v>13173.62</v>
      </c>
      <c r="D75" s="9">
        <v>0</v>
      </c>
      <c r="E75" s="9">
        <v>0</v>
      </c>
      <c r="F75" s="9">
        <v>0</v>
      </c>
      <c r="G75" s="9">
        <v>13173.62</v>
      </c>
      <c r="H75" s="9">
        <v>0</v>
      </c>
      <c r="I75" s="9">
        <v>0</v>
      </c>
      <c r="J75" s="9">
        <v>0</v>
      </c>
      <c r="K75" s="9">
        <v>14111.12</v>
      </c>
      <c r="L75" s="32">
        <v>0</v>
      </c>
    </row>
    <row r="76" spans="1:12" ht="15" customHeight="1" x14ac:dyDescent="0.25">
      <c r="A76" s="7"/>
      <c r="B76" s="8" t="s">
        <v>12</v>
      </c>
      <c r="C76" s="6">
        <f t="shared" si="17"/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32">
        <v>0</v>
      </c>
    </row>
    <row r="77" spans="1:12" ht="15" customHeight="1" x14ac:dyDescent="0.25">
      <c r="A77" s="4" t="s">
        <v>27</v>
      </c>
      <c r="B77" s="4" t="s">
        <v>75</v>
      </c>
      <c r="C77" s="16">
        <f>SUM(C78:C82)</f>
        <v>59000</v>
      </c>
      <c r="D77" s="16">
        <f t="shared" ref="D77:K77" si="18">SUM(D78:D82)</f>
        <v>0</v>
      </c>
      <c r="E77" s="16">
        <f t="shared" si="18"/>
        <v>0</v>
      </c>
      <c r="F77" s="16">
        <f t="shared" si="18"/>
        <v>0</v>
      </c>
      <c r="G77" s="16">
        <f t="shared" si="18"/>
        <v>0</v>
      </c>
      <c r="H77" s="16">
        <f t="shared" si="18"/>
        <v>0</v>
      </c>
      <c r="I77" s="16">
        <f t="shared" si="18"/>
        <v>59000</v>
      </c>
      <c r="J77" s="16">
        <f t="shared" si="18"/>
        <v>0</v>
      </c>
      <c r="K77" s="16">
        <f t="shared" si="18"/>
        <v>58249.58</v>
      </c>
      <c r="L77" s="34">
        <f>SUM(L78:L82)</f>
        <v>0.98729999999999996</v>
      </c>
    </row>
    <row r="78" spans="1:12" ht="15" customHeight="1" x14ac:dyDescent="0.25">
      <c r="A78" s="7"/>
      <c r="B78" s="7" t="s">
        <v>9</v>
      </c>
      <c r="C78" s="16">
        <f>SUM(D78:J78)</f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35">
        <v>0</v>
      </c>
    </row>
    <row r="79" spans="1:12" ht="15" customHeight="1" x14ac:dyDescent="0.25">
      <c r="A79" s="7"/>
      <c r="B79" s="7" t="s">
        <v>13</v>
      </c>
      <c r="C79" s="16">
        <f t="shared" ref="C79:C82" si="19">SUM(D79:J79)</f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35">
        <v>0</v>
      </c>
    </row>
    <row r="80" spans="1:12" ht="15" customHeight="1" x14ac:dyDescent="0.25">
      <c r="A80" s="7"/>
      <c r="B80" s="7" t="s">
        <v>10</v>
      </c>
      <c r="C80" s="16">
        <f t="shared" si="19"/>
        <v>59000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59000</v>
      </c>
      <c r="J80" s="17">
        <v>0</v>
      </c>
      <c r="K80" s="17">
        <v>58249.58</v>
      </c>
      <c r="L80" s="35">
        <v>0.98729999999999996</v>
      </c>
    </row>
    <row r="81" spans="1:16" ht="15" customHeight="1" x14ac:dyDescent="0.25">
      <c r="A81" s="7"/>
      <c r="B81" s="7" t="s">
        <v>11</v>
      </c>
      <c r="C81" s="16">
        <f t="shared" si="19"/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35">
        <v>0</v>
      </c>
    </row>
    <row r="82" spans="1:16" ht="15" customHeight="1" x14ac:dyDescent="0.25">
      <c r="A82" s="7"/>
      <c r="B82" s="7" t="s">
        <v>12</v>
      </c>
      <c r="C82" s="16">
        <f t="shared" si="19"/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35">
        <v>0</v>
      </c>
      <c r="P82" s="22"/>
    </row>
    <row r="83" spans="1:16" ht="15" customHeight="1" x14ac:dyDescent="0.25">
      <c r="A83" s="4" t="s">
        <v>48</v>
      </c>
      <c r="B83" s="4" t="s">
        <v>63</v>
      </c>
      <c r="C83" s="16">
        <f>SUM(C84:C88)</f>
        <v>33647</v>
      </c>
      <c r="D83" s="16">
        <f t="shared" ref="D83:J83" si="20">SUM(D84:D88)</f>
        <v>0</v>
      </c>
      <c r="E83" s="16">
        <f t="shared" si="20"/>
        <v>0</v>
      </c>
      <c r="F83" s="16">
        <f t="shared" si="20"/>
        <v>0</v>
      </c>
      <c r="G83" s="16">
        <f t="shared" si="20"/>
        <v>0</v>
      </c>
      <c r="H83" s="16">
        <f t="shared" si="20"/>
        <v>0</v>
      </c>
      <c r="I83" s="16">
        <f t="shared" si="20"/>
        <v>33647</v>
      </c>
      <c r="J83" s="16">
        <f t="shared" si="20"/>
        <v>0</v>
      </c>
      <c r="K83" s="16">
        <f>SUM(K84:K88)</f>
        <v>117977.69</v>
      </c>
      <c r="L83" s="34">
        <f>K83/C83*1</f>
        <v>3.5063360775106251</v>
      </c>
    </row>
    <row r="84" spans="1:16" ht="15" customHeight="1" x14ac:dyDescent="0.25">
      <c r="A84" s="7"/>
      <c r="B84" s="7" t="s">
        <v>9</v>
      </c>
      <c r="C84" s="16">
        <f>SUM(D84:J84)</f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35">
        <v>0</v>
      </c>
    </row>
    <row r="85" spans="1:16" ht="15" customHeight="1" x14ac:dyDescent="0.25">
      <c r="A85" s="7"/>
      <c r="B85" s="7" t="s">
        <v>13</v>
      </c>
      <c r="C85" s="16">
        <f t="shared" ref="C85:C87" si="21">SUM(D85:J85)</f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35">
        <v>0</v>
      </c>
    </row>
    <row r="86" spans="1:16" ht="15" customHeight="1" x14ac:dyDescent="0.25">
      <c r="A86" s="7"/>
      <c r="B86" s="7" t="s">
        <v>10</v>
      </c>
      <c r="C86" s="16">
        <f t="shared" si="21"/>
        <v>33647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33647</v>
      </c>
      <c r="J86" s="17">
        <v>0</v>
      </c>
      <c r="K86" s="17">
        <v>117977.69</v>
      </c>
      <c r="L86" s="35">
        <v>3.5063</v>
      </c>
    </row>
    <row r="87" spans="1:16" ht="15" customHeight="1" x14ac:dyDescent="0.25">
      <c r="A87" s="7"/>
      <c r="B87" s="7" t="s">
        <v>11</v>
      </c>
      <c r="C87" s="16">
        <f t="shared" si="21"/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35">
        <v>0</v>
      </c>
    </row>
    <row r="88" spans="1:16" ht="15" customHeight="1" x14ac:dyDescent="0.25">
      <c r="A88" s="7"/>
      <c r="B88" s="7" t="s">
        <v>12</v>
      </c>
      <c r="C88" s="16">
        <f t="shared" ref="C88" si="22">SUM(D88:J88)</f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35">
        <v>0</v>
      </c>
    </row>
    <row r="89" spans="1:16" ht="27" customHeight="1" x14ac:dyDescent="0.25">
      <c r="A89" s="4" t="s">
        <v>58</v>
      </c>
      <c r="B89" s="29" t="s">
        <v>79</v>
      </c>
      <c r="C89" s="16">
        <f>SUM(C90:C94)</f>
        <v>436810</v>
      </c>
      <c r="D89" s="16">
        <f t="shared" ref="D89:J89" si="23">SUM(D90:D94)</f>
        <v>0</v>
      </c>
      <c r="E89" s="16">
        <f t="shared" si="23"/>
        <v>0</v>
      </c>
      <c r="F89" s="16">
        <f t="shared" si="23"/>
        <v>0</v>
      </c>
      <c r="G89" s="16">
        <f t="shared" si="23"/>
        <v>0</v>
      </c>
      <c r="H89" s="16">
        <f t="shared" si="23"/>
        <v>433910</v>
      </c>
      <c r="I89" s="16">
        <f t="shared" si="23"/>
        <v>2900</v>
      </c>
      <c r="J89" s="16">
        <f t="shared" si="23"/>
        <v>0</v>
      </c>
      <c r="K89" s="16">
        <f>SUM(K90:K94)</f>
        <v>436806.35</v>
      </c>
      <c r="L89" s="34">
        <f>K89/C89*1</f>
        <v>0.99999164396419493</v>
      </c>
    </row>
    <row r="90" spans="1:16" ht="15" customHeight="1" x14ac:dyDescent="0.25">
      <c r="A90" s="7"/>
      <c r="B90" s="7" t="s">
        <v>9</v>
      </c>
      <c r="C90" s="16">
        <f>SUM(D90:J90)</f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35">
        <v>0</v>
      </c>
    </row>
    <row r="91" spans="1:16" ht="15" customHeight="1" x14ac:dyDescent="0.25">
      <c r="A91" s="7"/>
      <c r="B91" s="7" t="s">
        <v>13</v>
      </c>
      <c r="C91" s="16">
        <f t="shared" ref="C91:C94" si="24">SUM(D91:J91)</f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35">
        <v>0</v>
      </c>
    </row>
    <row r="92" spans="1:16" ht="15" customHeight="1" x14ac:dyDescent="0.25">
      <c r="A92" s="7"/>
      <c r="B92" s="7" t="s">
        <v>10</v>
      </c>
      <c r="C92" s="16">
        <f t="shared" si="24"/>
        <v>436810</v>
      </c>
      <c r="D92" s="17">
        <v>0</v>
      </c>
      <c r="E92" s="17">
        <v>0</v>
      </c>
      <c r="F92" s="17">
        <v>0</v>
      </c>
      <c r="G92" s="17">
        <v>0</v>
      </c>
      <c r="H92" s="17">
        <f>377367.12+56542.88</f>
        <v>433910</v>
      </c>
      <c r="I92" s="17">
        <v>2900</v>
      </c>
      <c r="J92" s="17">
        <v>0</v>
      </c>
      <c r="K92" s="17">
        <v>436806.35</v>
      </c>
      <c r="L92" s="35">
        <v>1</v>
      </c>
    </row>
    <row r="93" spans="1:16" ht="15" customHeight="1" x14ac:dyDescent="0.25">
      <c r="A93" s="7"/>
      <c r="B93" s="7" t="s">
        <v>11</v>
      </c>
      <c r="C93" s="16">
        <f t="shared" si="24"/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35">
        <v>0</v>
      </c>
    </row>
    <row r="94" spans="1:16" ht="15" customHeight="1" x14ac:dyDescent="0.25">
      <c r="A94" s="7"/>
      <c r="B94" s="7" t="s">
        <v>12</v>
      </c>
      <c r="C94" s="16">
        <f t="shared" si="24"/>
        <v>0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35">
        <v>0</v>
      </c>
    </row>
    <row r="95" spans="1:16" x14ac:dyDescent="0.25">
      <c r="A95" s="4" t="s">
        <v>61</v>
      </c>
      <c r="B95" s="4" t="s">
        <v>60</v>
      </c>
      <c r="C95" s="16">
        <f>SUM(C96:C100)</f>
        <v>32500</v>
      </c>
      <c r="D95" s="16">
        <f t="shared" ref="D95:J95" si="25">SUM(D96:D100)</f>
        <v>0</v>
      </c>
      <c r="E95" s="16">
        <f t="shared" si="25"/>
        <v>0</v>
      </c>
      <c r="F95" s="16">
        <f t="shared" si="25"/>
        <v>0</v>
      </c>
      <c r="G95" s="16">
        <f t="shared" si="25"/>
        <v>0</v>
      </c>
      <c r="H95" s="16">
        <f t="shared" si="25"/>
        <v>0</v>
      </c>
      <c r="I95" s="16">
        <f t="shared" si="25"/>
        <v>32500</v>
      </c>
      <c r="J95" s="16">
        <f t="shared" si="25"/>
        <v>0</v>
      </c>
      <c r="K95" s="16">
        <f>SUM(K96:K100)</f>
        <v>32500</v>
      </c>
      <c r="L95" s="34">
        <f>K95/C95*1</f>
        <v>1</v>
      </c>
    </row>
    <row r="96" spans="1:16" x14ac:dyDescent="0.25">
      <c r="A96" s="7"/>
      <c r="B96" s="7" t="s">
        <v>9</v>
      </c>
      <c r="C96" s="16">
        <f>SUM(D96:J96)</f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35">
        <v>0</v>
      </c>
    </row>
    <row r="97" spans="1:12" x14ac:dyDescent="0.25">
      <c r="A97" s="7"/>
      <c r="B97" s="7" t="s">
        <v>13</v>
      </c>
      <c r="C97" s="16">
        <f t="shared" ref="C97:C100" si="26">SUM(D97:J97)</f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35">
        <v>0</v>
      </c>
    </row>
    <row r="98" spans="1:12" x14ac:dyDescent="0.25">
      <c r="A98" s="7"/>
      <c r="B98" s="7" t="s">
        <v>10</v>
      </c>
      <c r="C98" s="16">
        <f t="shared" si="26"/>
        <v>32500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32500</v>
      </c>
      <c r="J98" s="17">
        <v>0</v>
      </c>
      <c r="K98" s="17">
        <v>32500</v>
      </c>
      <c r="L98" s="35">
        <v>1</v>
      </c>
    </row>
    <row r="99" spans="1:12" x14ac:dyDescent="0.25">
      <c r="A99" s="7"/>
      <c r="B99" s="7" t="s">
        <v>11</v>
      </c>
      <c r="C99" s="16">
        <f t="shared" si="26"/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35">
        <v>0</v>
      </c>
    </row>
    <row r="100" spans="1:12" x14ac:dyDescent="0.25">
      <c r="A100" s="7"/>
      <c r="B100" s="7" t="s">
        <v>12</v>
      </c>
      <c r="C100" s="16">
        <f t="shared" si="26"/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35">
        <v>0</v>
      </c>
    </row>
    <row r="101" spans="1:12" x14ac:dyDescent="0.25">
      <c r="A101" s="4" t="s">
        <v>73</v>
      </c>
      <c r="B101" s="4" t="s">
        <v>80</v>
      </c>
      <c r="C101" s="16">
        <f>SUM(C102:C106)</f>
        <v>23890</v>
      </c>
      <c r="D101" s="16">
        <f t="shared" ref="D101:J101" si="27">SUM(D102:D106)</f>
        <v>0</v>
      </c>
      <c r="E101" s="16">
        <f t="shared" si="27"/>
        <v>13272</v>
      </c>
      <c r="F101" s="16">
        <f t="shared" si="27"/>
        <v>0</v>
      </c>
      <c r="G101" s="16">
        <f t="shared" si="27"/>
        <v>0</v>
      </c>
      <c r="H101" s="16">
        <f t="shared" si="27"/>
        <v>0</v>
      </c>
      <c r="I101" s="16">
        <f t="shared" si="27"/>
        <v>10618</v>
      </c>
      <c r="J101" s="16">
        <f t="shared" si="27"/>
        <v>0</v>
      </c>
      <c r="K101" s="38">
        <f>SUM(K102:K106)</f>
        <v>10909.52</v>
      </c>
      <c r="L101" s="39">
        <f>K101/C101*1</f>
        <v>0.45665634156550861</v>
      </c>
    </row>
    <row r="102" spans="1:12" x14ac:dyDescent="0.25">
      <c r="A102" s="7"/>
      <c r="B102" s="7" t="s">
        <v>9</v>
      </c>
      <c r="C102" s="16">
        <f>SUM(D102:J102)</f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9">
        <v>0</v>
      </c>
      <c r="L102" s="32">
        <v>0</v>
      </c>
    </row>
    <row r="103" spans="1:12" x14ac:dyDescent="0.25">
      <c r="A103" s="7"/>
      <c r="B103" s="7" t="s">
        <v>13</v>
      </c>
      <c r="C103" s="16">
        <f t="shared" ref="C103:C106" si="28">SUM(D103:J103)</f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9">
        <v>0</v>
      </c>
      <c r="L103" s="32">
        <v>0</v>
      </c>
    </row>
    <row r="104" spans="1:12" x14ac:dyDescent="0.25">
      <c r="A104" s="7"/>
      <c r="B104" s="7" t="s">
        <v>10</v>
      </c>
      <c r="C104" s="16">
        <f t="shared" si="28"/>
        <v>23890</v>
      </c>
      <c r="D104" s="17">
        <v>0</v>
      </c>
      <c r="E104" s="17">
        <v>13272</v>
      </c>
      <c r="F104" s="17">
        <v>0</v>
      </c>
      <c r="G104" s="17">
        <v>0</v>
      </c>
      <c r="H104" s="17">
        <v>0</v>
      </c>
      <c r="I104" s="17">
        <v>10618</v>
      </c>
      <c r="J104" s="17">
        <v>0</v>
      </c>
      <c r="K104" s="9">
        <v>10909.52</v>
      </c>
      <c r="L104" s="32">
        <v>0.82199999999999995</v>
      </c>
    </row>
    <row r="105" spans="1:12" x14ac:dyDescent="0.25">
      <c r="A105" s="7"/>
      <c r="B105" s="7" t="s">
        <v>11</v>
      </c>
      <c r="C105" s="16">
        <f t="shared" si="28"/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9">
        <v>0</v>
      </c>
      <c r="L105" s="32">
        <v>0</v>
      </c>
    </row>
    <row r="106" spans="1:12" x14ac:dyDescent="0.25">
      <c r="A106" s="7"/>
      <c r="B106" s="7" t="s">
        <v>12</v>
      </c>
      <c r="C106" s="16">
        <f t="shared" si="28"/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9">
        <v>0</v>
      </c>
      <c r="L106" s="32">
        <v>0</v>
      </c>
    </row>
    <row r="107" spans="1:12" x14ac:dyDescent="0.25">
      <c r="A107" s="10" t="s">
        <v>39</v>
      </c>
      <c r="B107" s="11" t="s">
        <v>64</v>
      </c>
      <c r="C107" s="12">
        <f>SUM(C114,C120,C108)</f>
        <v>388513</v>
      </c>
      <c r="D107" s="12">
        <f>D114</f>
        <v>0</v>
      </c>
      <c r="E107" s="12">
        <f>E114</f>
        <v>0</v>
      </c>
      <c r="F107" s="12">
        <f>F114</f>
        <v>0</v>
      </c>
      <c r="G107" s="12">
        <f>SUM(G108,G114,G120)</f>
        <v>30000</v>
      </c>
      <c r="H107" s="12">
        <f>SUM(H108,H114,H120)</f>
        <v>150000</v>
      </c>
      <c r="I107" s="12">
        <f>SUM(I108,I114,I120)</f>
        <v>208513</v>
      </c>
      <c r="J107" s="12">
        <f>SUM(J114,J120)</f>
        <v>0</v>
      </c>
      <c r="K107" s="12">
        <f>K108+K114+K120</f>
        <v>361267.17</v>
      </c>
      <c r="L107" s="33">
        <f>SUM(L108:L112)</f>
        <v>1.6206</v>
      </c>
    </row>
    <row r="108" spans="1:12" x14ac:dyDescent="0.25">
      <c r="A108" s="4" t="s">
        <v>40</v>
      </c>
      <c r="B108" s="5" t="s">
        <v>76</v>
      </c>
      <c r="C108" s="6">
        <f>SUM(C109:C113)</f>
        <v>170000</v>
      </c>
      <c r="D108" s="6">
        <f>SUM(D109:D113)</f>
        <v>0</v>
      </c>
      <c r="E108" s="6">
        <f t="shared" ref="E108:H108" si="29">SUM(E109:E113)</f>
        <v>0</v>
      </c>
      <c r="F108" s="6">
        <f t="shared" si="29"/>
        <v>0</v>
      </c>
      <c r="G108" s="6">
        <f t="shared" si="29"/>
        <v>20000</v>
      </c>
      <c r="H108" s="6">
        <f t="shared" si="29"/>
        <v>150000</v>
      </c>
      <c r="I108" s="6">
        <f>SUM(I109:I113)</f>
        <v>0</v>
      </c>
      <c r="J108" s="6">
        <f t="shared" ref="J108" si="30">SUM(J109:J113)</f>
        <v>0</v>
      </c>
      <c r="K108" s="38">
        <f>SUM(K109:K113)</f>
        <v>137745.54999999999</v>
      </c>
      <c r="L108" s="39">
        <f>SUM(L109:L113)</f>
        <v>0.81030000000000002</v>
      </c>
    </row>
    <row r="109" spans="1:12" x14ac:dyDescent="0.25">
      <c r="A109" s="7"/>
      <c r="B109" s="8" t="s">
        <v>9</v>
      </c>
      <c r="C109" s="6">
        <f>SUM(D109:J109)</f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36">
        <v>0</v>
      </c>
      <c r="L109" s="37">
        <v>0</v>
      </c>
    </row>
    <row r="110" spans="1:12" x14ac:dyDescent="0.25">
      <c r="A110" s="7"/>
      <c r="B110" s="8" t="s">
        <v>13</v>
      </c>
      <c r="C110" s="6">
        <f t="shared" ref="C110:C113" si="31">SUM(D110:J110)</f>
        <v>0</v>
      </c>
      <c r="D110" s="9">
        <v>0</v>
      </c>
      <c r="E110" s="9">
        <v>0</v>
      </c>
      <c r="F110" s="9">
        <v>0</v>
      </c>
      <c r="G110" s="9">
        <v>0</v>
      </c>
      <c r="H110" s="9">
        <v>0</v>
      </c>
      <c r="I110" s="9">
        <v>0</v>
      </c>
      <c r="J110" s="9">
        <v>0</v>
      </c>
      <c r="K110" s="9">
        <v>0</v>
      </c>
      <c r="L110" s="32">
        <v>0</v>
      </c>
    </row>
    <row r="111" spans="1:12" x14ac:dyDescent="0.25">
      <c r="A111" s="7"/>
      <c r="B111" s="8" t="s">
        <v>10</v>
      </c>
      <c r="C111" s="6">
        <f t="shared" si="31"/>
        <v>170000</v>
      </c>
      <c r="D111" s="9">
        <v>0</v>
      </c>
      <c r="E111" s="9">
        <v>0</v>
      </c>
      <c r="F111" s="9">
        <v>0</v>
      </c>
      <c r="G111" s="9">
        <v>20000</v>
      </c>
      <c r="H111" s="9">
        <v>150000</v>
      </c>
      <c r="I111" s="9">
        <v>0</v>
      </c>
      <c r="J111" s="9">
        <v>0</v>
      </c>
      <c r="K111" s="9">
        <v>137745.54999999999</v>
      </c>
      <c r="L111" s="32">
        <v>0.81030000000000002</v>
      </c>
    </row>
    <row r="112" spans="1:12" x14ac:dyDescent="0.25">
      <c r="A112" s="7"/>
      <c r="B112" s="8" t="s">
        <v>11</v>
      </c>
      <c r="C112" s="6">
        <f t="shared" si="31"/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  <c r="K112" s="9">
        <v>0</v>
      </c>
      <c r="L112" s="32">
        <v>0</v>
      </c>
    </row>
    <row r="113" spans="1:12" x14ac:dyDescent="0.25">
      <c r="A113" s="7"/>
      <c r="B113" s="8" t="s">
        <v>12</v>
      </c>
      <c r="C113" s="6">
        <f t="shared" si="31"/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32">
        <v>0</v>
      </c>
    </row>
    <row r="114" spans="1:12" x14ac:dyDescent="0.25">
      <c r="A114" s="4" t="s">
        <v>71</v>
      </c>
      <c r="B114" s="5" t="s">
        <v>69</v>
      </c>
      <c r="C114" s="6">
        <f>SUM(C115:C119)</f>
        <v>213513</v>
      </c>
      <c r="D114" s="6">
        <f t="shared" ref="D114:J114" si="32">SUM(D115:D119)</f>
        <v>0</v>
      </c>
      <c r="E114" s="6">
        <f t="shared" si="32"/>
        <v>0</v>
      </c>
      <c r="F114" s="6">
        <f t="shared" si="32"/>
        <v>0</v>
      </c>
      <c r="G114" s="6">
        <f t="shared" si="32"/>
        <v>5000</v>
      </c>
      <c r="H114" s="6">
        <f t="shared" si="32"/>
        <v>0</v>
      </c>
      <c r="I114" s="6">
        <f>SUM(I115:I119)</f>
        <v>208513</v>
      </c>
      <c r="J114" s="6">
        <f t="shared" si="32"/>
        <v>0</v>
      </c>
      <c r="K114" s="6">
        <f>SUM(K115:K119)</f>
        <v>215345.99</v>
      </c>
      <c r="L114" s="31">
        <f>K114/C114*1</f>
        <v>1.0085849105206708</v>
      </c>
    </row>
    <row r="115" spans="1:12" x14ac:dyDescent="0.25">
      <c r="A115" s="7"/>
      <c r="B115" s="8" t="s">
        <v>9</v>
      </c>
      <c r="C115" s="6">
        <f>SUM(D115:J115)</f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36">
        <v>0</v>
      </c>
      <c r="L115" s="37">
        <f t="shared" ref="L115" si="33">SUM(L116)</f>
        <v>4.2788260000000005</v>
      </c>
    </row>
    <row r="116" spans="1:12" x14ac:dyDescent="0.25">
      <c r="A116" s="7"/>
      <c r="B116" s="8" t="s">
        <v>13</v>
      </c>
      <c r="C116" s="6">
        <f t="shared" ref="C116:C119" si="34">SUM(D116:J116)</f>
        <v>0</v>
      </c>
      <c r="D116" s="9">
        <v>0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0</v>
      </c>
      <c r="K116" s="9">
        <v>0</v>
      </c>
      <c r="L116" s="32">
        <f>SUM(L117:L125)</f>
        <v>4.2788260000000005</v>
      </c>
    </row>
    <row r="117" spans="1:12" x14ac:dyDescent="0.25">
      <c r="A117" s="7"/>
      <c r="B117" s="8" t="s">
        <v>10</v>
      </c>
      <c r="C117" s="6">
        <f t="shared" si="34"/>
        <v>213513</v>
      </c>
      <c r="D117" s="9">
        <v>0</v>
      </c>
      <c r="E117" s="9">
        <v>0</v>
      </c>
      <c r="F117" s="9">
        <v>0</v>
      </c>
      <c r="G117" s="9">
        <v>5000</v>
      </c>
      <c r="H117" s="9">
        <v>0</v>
      </c>
      <c r="I117" s="9">
        <f>23513+180000+5000</f>
        <v>208513</v>
      </c>
      <c r="J117" s="9">
        <v>0</v>
      </c>
      <c r="K117" s="9">
        <v>215345.99</v>
      </c>
      <c r="L117" s="32">
        <v>1.0085999999999999</v>
      </c>
    </row>
    <row r="118" spans="1:12" x14ac:dyDescent="0.25">
      <c r="A118" s="7"/>
      <c r="B118" s="8" t="s">
        <v>11</v>
      </c>
      <c r="C118" s="6">
        <f t="shared" si="34"/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32">
        <v>0</v>
      </c>
    </row>
    <row r="119" spans="1:12" x14ac:dyDescent="0.25">
      <c r="A119" s="7"/>
      <c r="B119" s="8" t="s">
        <v>12</v>
      </c>
      <c r="C119" s="6">
        <f t="shared" si="34"/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32">
        <v>0</v>
      </c>
    </row>
    <row r="120" spans="1:12" x14ac:dyDescent="0.25">
      <c r="A120" s="4" t="s">
        <v>72</v>
      </c>
      <c r="B120" s="5" t="s">
        <v>70</v>
      </c>
      <c r="C120" s="6">
        <f>SUM(C121:C125)</f>
        <v>5000</v>
      </c>
      <c r="D120" s="6">
        <f t="shared" ref="D120:F120" si="35">SUM(D121:D125)</f>
        <v>0</v>
      </c>
      <c r="E120" s="6">
        <f t="shared" si="35"/>
        <v>0</v>
      </c>
      <c r="F120" s="6">
        <f t="shared" si="35"/>
        <v>0</v>
      </c>
      <c r="G120" s="6">
        <f>SUM(G121:G125)</f>
        <v>5000</v>
      </c>
      <c r="H120" s="6">
        <f>SUM(H121:H125)</f>
        <v>0</v>
      </c>
      <c r="I120" s="6">
        <f>SUM(I121:I125)</f>
        <v>0</v>
      </c>
      <c r="J120" s="6">
        <f>SUM(J132:J136)</f>
        <v>0</v>
      </c>
      <c r="K120" s="6">
        <f>SUM(K121:K125)</f>
        <v>8175.63</v>
      </c>
      <c r="L120" s="31">
        <f>K120/C120*1</f>
        <v>1.6351260000000001</v>
      </c>
    </row>
    <row r="121" spans="1:12" x14ac:dyDescent="0.25">
      <c r="A121" s="7"/>
      <c r="B121" s="8" t="s">
        <v>9</v>
      </c>
      <c r="C121" s="6">
        <f>SUM(D121:J121)</f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32">
        <v>0</v>
      </c>
    </row>
    <row r="122" spans="1:12" x14ac:dyDescent="0.25">
      <c r="A122" s="7"/>
      <c r="B122" s="8" t="s">
        <v>13</v>
      </c>
      <c r="C122" s="6">
        <f>SUM(D122:J122)</f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32">
        <v>0</v>
      </c>
    </row>
    <row r="123" spans="1:12" x14ac:dyDescent="0.25">
      <c r="A123" s="7"/>
      <c r="B123" s="8" t="s">
        <v>10</v>
      </c>
      <c r="C123" s="6">
        <f>SUM(D123:J123)</f>
        <v>5000</v>
      </c>
      <c r="D123" s="9">
        <v>0</v>
      </c>
      <c r="E123" s="9">
        <v>0</v>
      </c>
      <c r="F123" s="9">
        <v>0</v>
      </c>
      <c r="G123" s="9">
        <v>5000</v>
      </c>
      <c r="H123" s="9">
        <v>0</v>
      </c>
      <c r="I123" s="9">
        <v>0</v>
      </c>
      <c r="J123" s="9">
        <v>0</v>
      </c>
      <c r="K123" s="9">
        <v>8175.63</v>
      </c>
      <c r="L123" s="32">
        <v>1.6351</v>
      </c>
    </row>
    <row r="124" spans="1:12" x14ac:dyDescent="0.25">
      <c r="A124" s="7"/>
      <c r="B124" s="8" t="s">
        <v>11</v>
      </c>
      <c r="C124" s="6">
        <f t="shared" ref="C124:C125" si="36">SUM(D124:J124)</f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32">
        <v>0</v>
      </c>
    </row>
    <row r="125" spans="1:12" x14ac:dyDescent="0.25">
      <c r="A125" s="7"/>
      <c r="B125" s="8" t="s">
        <v>12</v>
      </c>
      <c r="C125" s="6">
        <f t="shared" si="36"/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32">
        <v>0</v>
      </c>
    </row>
    <row r="126" spans="1:12" x14ac:dyDescent="0.25">
      <c r="A126" s="10" t="s">
        <v>49</v>
      </c>
      <c r="B126" s="11" t="s">
        <v>42</v>
      </c>
      <c r="C126" s="12">
        <f>C127</f>
        <v>40000</v>
      </c>
      <c r="D126" s="12">
        <f t="shared" ref="D126:J126" si="37">D127</f>
        <v>0</v>
      </c>
      <c r="E126" s="12">
        <f t="shared" si="37"/>
        <v>0</v>
      </c>
      <c r="F126" s="12">
        <f t="shared" si="37"/>
        <v>0</v>
      </c>
      <c r="G126" s="12">
        <f t="shared" si="37"/>
        <v>40000</v>
      </c>
      <c r="H126" s="12">
        <f t="shared" si="37"/>
        <v>0</v>
      </c>
      <c r="I126" s="12">
        <f t="shared" si="37"/>
        <v>0</v>
      </c>
      <c r="J126" s="12">
        <f t="shared" si="37"/>
        <v>0</v>
      </c>
      <c r="K126" s="12">
        <f>SUM(K127)</f>
        <v>31493.75</v>
      </c>
      <c r="L126" s="33">
        <f>K126/C126*1</f>
        <v>0.78734375000000001</v>
      </c>
    </row>
    <row r="127" spans="1:12" x14ac:dyDescent="0.25">
      <c r="A127" s="4" t="s">
        <v>51</v>
      </c>
      <c r="B127" s="5" t="s">
        <v>43</v>
      </c>
      <c r="C127" s="6">
        <f>SUM(C128:C132)</f>
        <v>40000</v>
      </c>
      <c r="D127" s="6">
        <f t="shared" ref="D127:J127" si="38">SUM(D128:D132)</f>
        <v>0</v>
      </c>
      <c r="E127" s="6">
        <f t="shared" si="38"/>
        <v>0</v>
      </c>
      <c r="F127" s="6">
        <f t="shared" si="38"/>
        <v>0</v>
      </c>
      <c r="G127" s="6">
        <f t="shared" si="38"/>
        <v>40000</v>
      </c>
      <c r="H127" s="6">
        <f t="shared" si="38"/>
        <v>0</v>
      </c>
      <c r="I127" s="6">
        <f t="shared" si="38"/>
        <v>0</v>
      </c>
      <c r="J127" s="6">
        <f t="shared" si="38"/>
        <v>0</v>
      </c>
      <c r="K127" s="6">
        <f>SUM(K128:K132)</f>
        <v>31493.75</v>
      </c>
      <c r="L127" s="31">
        <f>K127/C127*1</f>
        <v>0.78734375000000001</v>
      </c>
    </row>
    <row r="128" spans="1:12" x14ac:dyDescent="0.25">
      <c r="A128" s="7"/>
      <c r="B128" s="8" t="s">
        <v>9</v>
      </c>
      <c r="C128" s="6">
        <f>SUM(D128:J128)</f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32">
        <v>0</v>
      </c>
    </row>
    <row r="129" spans="1:12" x14ac:dyDescent="0.25">
      <c r="A129" s="7"/>
      <c r="B129" s="8" t="s">
        <v>13</v>
      </c>
      <c r="C129" s="6">
        <f t="shared" ref="C129:C132" si="39">SUM(D129:J129)</f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32">
        <v>0</v>
      </c>
    </row>
    <row r="130" spans="1:12" x14ac:dyDescent="0.25">
      <c r="A130" s="7"/>
      <c r="B130" s="8" t="s">
        <v>10</v>
      </c>
      <c r="C130" s="6">
        <f t="shared" si="39"/>
        <v>40000</v>
      </c>
      <c r="D130" s="9">
        <v>0</v>
      </c>
      <c r="E130" s="9">
        <v>0</v>
      </c>
      <c r="F130" s="9">
        <v>0</v>
      </c>
      <c r="G130" s="9">
        <v>40000</v>
      </c>
      <c r="H130" s="9">
        <v>0</v>
      </c>
      <c r="I130" s="9">
        <v>0</v>
      </c>
      <c r="J130" s="9">
        <v>0</v>
      </c>
      <c r="K130" s="9">
        <v>31493.75</v>
      </c>
      <c r="L130" s="32">
        <v>0.7873</v>
      </c>
    </row>
    <row r="131" spans="1:12" x14ac:dyDescent="0.25">
      <c r="A131" s="7"/>
      <c r="B131" s="8" t="s">
        <v>11</v>
      </c>
      <c r="C131" s="6">
        <f t="shared" si="39"/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32">
        <v>0</v>
      </c>
    </row>
    <row r="132" spans="1:12" x14ac:dyDescent="0.25">
      <c r="A132" s="7"/>
      <c r="B132" s="8" t="s">
        <v>12</v>
      </c>
      <c r="C132" s="6">
        <f t="shared" si="39"/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32">
        <v>0</v>
      </c>
    </row>
    <row r="133" spans="1:12" x14ac:dyDescent="0.25">
      <c r="A133" s="10" t="s">
        <v>50</v>
      </c>
      <c r="B133" s="11" t="s">
        <v>46</v>
      </c>
      <c r="C133" s="12">
        <f>C134</f>
        <v>125304</v>
      </c>
      <c r="D133" s="12">
        <f t="shared" ref="D133:J133" si="40">D134</f>
        <v>0</v>
      </c>
      <c r="E133" s="12">
        <f t="shared" si="40"/>
        <v>0</v>
      </c>
      <c r="F133" s="12">
        <f t="shared" si="40"/>
        <v>0</v>
      </c>
      <c r="G133" s="12">
        <f t="shared" si="40"/>
        <v>110041</v>
      </c>
      <c r="H133" s="12">
        <f t="shared" si="40"/>
        <v>0</v>
      </c>
      <c r="I133" s="12">
        <f t="shared" si="40"/>
        <v>15263</v>
      </c>
      <c r="J133" s="12">
        <f t="shared" si="40"/>
        <v>0</v>
      </c>
      <c r="K133" s="12">
        <f>SUM(K134)</f>
        <v>125285.04</v>
      </c>
      <c r="L133" s="33">
        <f>K133/C133*1</f>
        <v>0.99984868799080628</v>
      </c>
    </row>
    <row r="134" spans="1:12" x14ac:dyDescent="0.25">
      <c r="A134" s="4" t="s">
        <v>52</v>
      </c>
      <c r="B134" s="5" t="s">
        <v>47</v>
      </c>
      <c r="C134" s="6">
        <f>SUM(C135:C139)</f>
        <v>125304</v>
      </c>
      <c r="D134" s="6">
        <f t="shared" ref="D134:J134" si="41">SUM(D135:D139)</f>
        <v>0</v>
      </c>
      <c r="E134" s="6">
        <f t="shared" si="41"/>
        <v>0</v>
      </c>
      <c r="F134" s="6">
        <f t="shared" si="41"/>
        <v>0</v>
      </c>
      <c r="G134" s="6">
        <f t="shared" si="41"/>
        <v>110041</v>
      </c>
      <c r="H134" s="6">
        <f t="shared" si="41"/>
        <v>0</v>
      </c>
      <c r="I134" s="6">
        <f t="shared" si="41"/>
        <v>15263</v>
      </c>
      <c r="J134" s="6">
        <f t="shared" si="41"/>
        <v>0</v>
      </c>
      <c r="K134" s="6">
        <f>SUM(K135:K139)</f>
        <v>125285.04</v>
      </c>
      <c r="L134" s="42">
        <f>K134/C134*1</f>
        <v>0.99984868799080628</v>
      </c>
    </row>
    <row r="135" spans="1:12" x14ac:dyDescent="0.25">
      <c r="A135" s="7"/>
      <c r="B135" s="8" t="s">
        <v>9</v>
      </c>
      <c r="C135" s="6">
        <f>SUM(D135:J135)</f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32">
        <v>0</v>
      </c>
    </row>
    <row r="136" spans="1:12" x14ac:dyDescent="0.25">
      <c r="A136" s="7"/>
      <c r="B136" s="8" t="s">
        <v>13</v>
      </c>
      <c r="C136" s="6">
        <f t="shared" ref="C136:C139" si="42">SUM(D136:J136)</f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32">
        <v>0</v>
      </c>
    </row>
    <row r="137" spans="1:12" x14ac:dyDescent="0.25">
      <c r="A137" s="7"/>
      <c r="B137" s="8" t="s">
        <v>10</v>
      </c>
      <c r="C137" s="6">
        <f t="shared" si="42"/>
        <v>125304</v>
      </c>
      <c r="D137" s="9">
        <v>0</v>
      </c>
      <c r="E137" s="9">
        <v>0</v>
      </c>
      <c r="F137" s="9">
        <v>0</v>
      </c>
      <c r="G137" s="9">
        <f>99400+10641</f>
        <v>110041</v>
      </c>
      <c r="H137" s="9">
        <v>0</v>
      </c>
      <c r="I137" s="9">
        <v>15263</v>
      </c>
      <c r="J137" s="9">
        <v>0</v>
      </c>
      <c r="K137" s="9">
        <v>125285.04</v>
      </c>
      <c r="L137" s="32">
        <v>0.99980000000000002</v>
      </c>
    </row>
    <row r="138" spans="1:12" x14ac:dyDescent="0.25">
      <c r="A138" s="7"/>
      <c r="B138" s="8" t="s">
        <v>11</v>
      </c>
      <c r="C138" s="6">
        <f t="shared" si="42"/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32">
        <v>0</v>
      </c>
    </row>
    <row r="139" spans="1:12" ht="14.25" customHeight="1" x14ac:dyDescent="0.25">
      <c r="A139" s="7"/>
      <c r="B139" s="8" t="s">
        <v>12</v>
      </c>
      <c r="C139" s="6">
        <f t="shared" si="42"/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32">
        <v>0</v>
      </c>
    </row>
    <row r="140" spans="1:12" ht="40.5" customHeight="1" x14ac:dyDescent="0.25">
      <c r="A140" s="13" t="s">
        <v>54</v>
      </c>
      <c r="B140" s="14" t="s">
        <v>55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40">
        <v>0</v>
      </c>
      <c r="L140" s="41">
        <v>0</v>
      </c>
    </row>
    <row r="141" spans="1:12" ht="15.75" customHeight="1" x14ac:dyDescent="0.25">
      <c r="A141" s="49" t="s">
        <v>56</v>
      </c>
      <c r="B141" s="50"/>
      <c r="C141" s="15">
        <f t="shared" ref="C141:J141" si="43">C23+C24+C37+C38+C140</f>
        <v>2587190.67</v>
      </c>
      <c r="D141" s="15">
        <f t="shared" si="43"/>
        <v>30000</v>
      </c>
      <c r="E141" s="15">
        <f t="shared" si="43"/>
        <v>153944.81</v>
      </c>
      <c r="F141" s="15">
        <f t="shared" si="43"/>
        <v>0</v>
      </c>
      <c r="G141" s="15">
        <f t="shared" si="43"/>
        <v>651432.62</v>
      </c>
      <c r="H141" s="15">
        <f t="shared" si="43"/>
        <v>1205724.8799999999</v>
      </c>
      <c r="I141" s="15">
        <f t="shared" si="43"/>
        <v>546088.36</v>
      </c>
      <c r="J141" s="15">
        <f t="shared" si="43"/>
        <v>0</v>
      </c>
      <c r="K141" s="43">
        <f>SUM(K23,K24,K37,K38,K140)</f>
        <v>2684531.8200000003</v>
      </c>
      <c r="L141" s="41">
        <f>K141/C141*1</f>
        <v>1.0376242660151525</v>
      </c>
    </row>
    <row r="142" spans="1:12" ht="15.75" customHeight="1" x14ac:dyDescent="0.25">
      <c r="A142" s="26"/>
      <c r="B142" s="26"/>
      <c r="C142" s="27"/>
      <c r="D142" s="27"/>
      <c r="E142" s="27"/>
      <c r="F142" s="27"/>
      <c r="G142" s="27"/>
      <c r="H142" s="27"/>
      <c r="I142" s="27"/>
      <c r="J142" s="27"/>
    </row>
    <row r="143" spans="1:12" ht="15.75" x14ac:dyDescent="0.25">
      <c r="A143" s="45" t="s">
        <v>86</v>
      </c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</row>
    <row r="144" spans="1:12" ht="15.75" x14ac:dyDescent="0.25">
      <c r="A144" s="46" t="s">
        <v>85</v>
      </c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</row>
    <row r="145" spans="1:12" ht="15.75" x14ac:dyDescent="0.25">
      <c r="A145" s="24"/>
      <c r="B145" s="25"/>
      <c r="C145" s="25"/>
      <c r="D145" s="25"/>
      <c r="E145" s="25"/>
      <c r="F145" s="25"/>
      <c r="G145" s="25"/>
      <c r="H145" s="25"/>
      <c r="I145" s="25"/>
      <c r="J145" s="25"/>
    </row>
    <row r="146" spans="1:12" ht="15.75" x14ac:dyDescent="0.25">
      <c r="A146" s="24"/>
      <c r="B146" s="25"/>
      <c r="C146" s="25"/>
      <c r="D146" s="25"/>
      <c r="E146" s="25"/>
      <c r="F146" s="25"/>
      <c r="G146" s="25"/>
      <c r="H146" s="47" t="s">
        <v>30</v>
      </c>
      <c r="I146" s="47"/>
      <c r="J146" s="47"/>
      <c r="K146" s="47"/>
      <c r="L146" s="47"/>
    </row>
    <row r="147" spans="1:12" ht="15.75" x14ac:dyDescent="0.25">
      <c r="A147" s="24"/>
      <c r="B147" s="25"/>
      <c r="C147" s="25"/>
      <c r="D147" s="25"/>
      <c r="E147" s="25"/>
      <c r="F147" s="25"/>
      <c r="G147" s="25"/>
      <c r="H147" s="47" t="s">
        <v>31</v>
      </c>
      <c r="I147" s="47"/>
      <c r="J147" s="47"/>
      <c r="K147" s="47"/>
      <c r="L147" s="47"/>
    </row>
    <row r="148" spans="1:12" ht="15.75" x14ac:dyDescent="0.25">
      <c r="A148" s="20"/>
      <c r="B148" s="21"/>
      <c r="C148" s="21"/>
      <c r="D148" s="21"/>
      <c r="E148" s="21"/>
      <c r="F148" s="21"/>
      <c r="G148" s="21"/>
      <c r="H148" s="21"/>
      <c r="I148" s="21"/>
      <c r="J148" s="21"/>
    </row>
    <row r="149" spans="1:12" ht="15.75" x14ac:dyDescent="0.25">
      <c r="A149" s="20"/>
      <c r="B149" s="21"/>
      <c r="C149" s="21"/>
      <c r="D149" s="21"/>
      <c r="E149" s="21"/>
      <c r="F149" s="21"/>
      <c r="G149" s="21"/>
      <c r="H149" s="21"/>
      <c r="I149" s="21"/>
      <c r="J149" s="21"/>
    </row>
  </sheetData>
  <mergeCells count="17">
    <mergeCell ref="H146:L146"/>
    <mergeCell ref="H147:L147"/>
    <mergeCell ref="A141:B141"/>
    <mergeCell ref="A144:L144"/>
    <mergeCell ref="A143:L143"/>
    <mergeCell ref="A14:L14"/>
    <mergeCell ref="A16:L16"/>
    <mergeCell ref="A17:L17"/>
    <mergeCell ref="A19:L19"/>
    <mergeCell ref="A5:B5"/>
    <mergeCell ref="A6:B6"/>
    <mergeCell ref="A7:B7"/>
    <mergeCell ref="A8:B8"/>
    <mergeCell ref="A10:B10"/>
    <mergeCell ref="A11:B11"/>
    <mergeCell ref="A12:B12"/>
    <mergeCell ref="A20:L20"/>
  </mergeCells>
  <phoneticPr fontId="7" type="noConversion"/>
  <pageMargins left="0.7" right="0.7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Program građenja kom inf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2026-05-15T10:02:28Z</cp:lastPrinted>
  <dcterms:created xsi:type="dcterms:W3CDTF">2021-11-24T07:15:32Z</dcterms:created>
  <dcterms:modified xsi:type="dcterms:W3CDTF">2026-05-15T10:05:25Z</dcterms:modified>
</cp:coreProperties>
</file>